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165" tabRatio="856" activeTab="1"/>
  </bookViews>
  <sheets>
    <sheet name="Instructions" sheetId="1" r:id="rId1"/>
    <sheet name="March '17 Frwrd" sheetId="2" r:id="rId2"/>
    <sheet name="Rates" sheetId="3" state="hidden" r:id="rId3"/>
    <sheet name="Rates (2)" sheetId="4" state="hidden" r:id="rId4"/>
    <sheet name="Due Dates" sheetId="5" state="hidden" r:id="rId5"/>
  </sheets>
  <definedNames>
    <definedName name="_xlfn.IFERROR" hidden="1">#NAME?</definedName>
    <definedName name="Adjustments" localSheetId="0">#REF!</definedName>
    <definedName name="Adjustments" localSheetId="3">#REF!</definedName>
    <definedName name="Adjustments">#REF!</definedName>
    <definedName name="fdsvb" localSheetId="0">#REF!</definedName>
    <definedName name="fdsvb" localSheetId="3">#REF!</definedName>
    <definedName name="fdsvb">#REF!</definedName>
    <definedName name="FiscalYearRoomTax" localSheetId="0">#REF!</definedName>
    <definedName name="FiscalYearRoomTax" localSheetId="3">#REF!</definedName>
    <definedName name="FiscalYearRoomTax">#REF!</definedName>
    <definedName name="FiscalYearRoomTax1999" localSheetId="0">#REF!</definedName>
    <definedName name="FiscalYearRoomTax1999" localSheetId="3">#REF!</definedName>
    <definedName name="FiscalYearRoomTax1999">#REF!</definedName>
    <definedName name="HJJ" localSheetId="0">#REF!</definedName>
    <definedName name="HJJ" localSheetId="3">#REF!</definedName>
    <definedName name="HJJ">#REF!</definedName>
    <definedName name="LicenseInfo" localSheetId="0">#REF!</definedName>
    <definedName name="LicenseInfo" localSheetId="3">#REF!</definedName>
    <definedName name="LicenseInfo">#REF!</definedName>
    <definedName name="LicenseInformation" localSheetId="0">#REF!</definedName>
    <definedName name="LicenseInformation" localSheetId="3">#REF!</definedName>
    <definedName name="LicenseInformation">#REF!</definedName>
    <definedName name="LL" localSheetId="0">#REF!</definedName>
    <definedName name="LL" localSheetId="3">#REF!</definedName>
    <definedName name="LL">#REF!</definedName>
    <definedName name="LLL" localSheetId="0">#REF!</definedName>
    <definedName name="LLL" localSheetId="3">#REF!</definedName>
    <definedName name="LLL">#REF!</definedName>
    <definedName name="LLLPPPP" localSheetId="0">#REF!</definedName>
    <definedName name="LLLPPPP" localSheetId="3">#REF!</definedName>
    <definedName name="LLLPPPP">#REF!</definedName>
    <definedName name="_xlnm.Print_Area" localSheetId="0">'Instructions'!$B$2:$B$119</definedName>
    <definedName name="_xlnm.Print_Area" localSheetId="1">'March ''17 Frwrd'!$B$2:$N$54</definedName>
    <definedName name="_xlnm.Print_Area" localSheetId="2">'Rates'!$C$1:$M$20</definedName>
    <definedName name="_xlnm.Print_Area" localSheetId="3">'Rates (2)'!$C$1:$M$20</definedName>
    <definedName name="RoomTaxSummaryInformation" localSheetId="0">#REF!</definedName>
    <definedName name="RoomTaxSummaryInformation" localSheetId="3">#REF!</definedName>
    <definedName name="RoomTaxSummaryInformation">#REF!</definedName>
    <definedName name="vhdfgh" localSheetId="0">#REF!</definedName>
    <definedName name="vhdfgh" localSheetId="3">#REF!</definedName>
    <definedName name="vhdfgh">#REF!</definedName>
  </definedNames>
  <calcPr fullCalcOnLoad="1"/>
</workbook>
</file>

<file path=xl/sharedStrings.xml><?xml version="1.0" encoding="utf-8"?>
<sst xmlns="http://schemas.openxmlformats.org/spreadsheetml/2006/main" count="602" uniqueCount="333">
  <si>
    <t>1) 4.08.015 LVCA</t>
  </si>
  <si>
    <t>2) 4.08.020 School Dist.</t>
  </si>
  <si>
    <t>3) 4.08.020 Tourism</t>
  </si>
  <si>
    <t>4) 4.08.025 Trans. Dist.</t>
  </si>
  <si>
    <t xml:space="preserve">5) 4.08.030 County     </t>
  </si>
  <si>
    <t>6) 4.08.031 State</t>
  </si>
  <si>
    <t>D01</t>
  </si>
  <si>
    <t>D31</t>
  </si>
  <si>
    <t>E01</t>
  </si>
  <si>
    <t>E10</t>
  </si>
  <si>
    <t>E11</t>
  </si>
  <si>
    <t>E20</t>
  </si>
  <si>
    <t>E30</t>
  </si>
  <si>
    <t>E31</t>
  </si>
  <si>
    <t>E32</t>
  </si>
  <si>
    <t>E33</t>
  </si>
  <si>
    <t>E40</t>
  </si>
  <si>
    <t>G01</t>
  </si>
  <si>
    <t>G10</t>
  </si>
  <si>
    <t>G11</t>
  </si>
  <si>
    <t>G20</t>
  </si>
  <si>
    <t>G30</t>
  </si>
  <si>
    <t>G31</t>
  </si>
  <si>
    <t>G32</t>
  </si>
  <si>
    <t>G33</t>
  </si>
  <si>
    <t>Due Day</t>
  </si>
  <si>
    <t>Holiday</t>
  </si>
  <si>
    <t>Washington's Bday</t>
  </si>
  <si>
    <t>MLK Day</t>
  </si>
  <si>
    <t>Interest</t>
  </si>
  <si>
    <t>Discount</t>
  </si>
  <si>
    <t>GL</t>
  </si>
  <si>
    <t>Statute - Description</t>
  </si>
  <si>
    <t>732-732-2314</t>
  </si>
  <si>
    <t>731-732-2319</t>
  </si>
  <si>
    <t>732-732-2319</t>
  </si>
  <si>
    <t>212-4500-01</t>
  </si>
  <si>
    <t>Reinst. Fee</t>
  </si>
  <si>
    <t>Admin. Fee</t>
  </si>
  <si>
    <t>4.08.020  - School District</t>
  </si>
  <si>
    <t>4.08.020  - Tourism</t>
  </si>
  <si>
    <t>4.08.031  - State</t>
  </si>
  <si>
    <t xml:space="preserve">4.08.030  - County     </t>
  </si>
  <si>
    <t>4.08.025  - Trans. District</t>
  </si>
  <si>
    <t>4.08.015  - LVCA</t>
  </si>
  <si>
    <t>PAYMENT DUE</t>
  </si>
  <si>
    <t>03. TAXABLE RENTAL REVENUE</t>
  </si>
  <si>
    <t>02. ALLOWABLE DEDUCTIONS</t>
  </si>
  <si>
    <t>01. TOTAL RENTAL REVENUE</t>
  </si>
  <si>
    <t>Due Date</t>
  </si>
  <si>
    <t>TAX ACCOUNT NO.</t>
  </si>
  <si>
    <t>-</t>
  </si>
  <si>
    <t>TAX PER COUNTY CODE SECTIONS 4.08.020, 4.08.025, 4.08.030 &amp; 4.08.031   -</t>
  </si>
  <si>
    <t xml:space="preserve">TAX PER COUNTY CODE SECTION 4.08.015  - </t>
  </si>
  <si>
    <t>)</t>
  </si>
  <si>
    <t>No</t>
  </si>
  <si>
    <t>SEE BACK PAGE FOR ADDITIONAL INFORMATION</t>
  </si>
  <si>
    <t>(The reported room nights should include a count of every room with an external access doorway, regardless of the</t>
  </si>
  <si>
    <t>ability to combine two rooms into a single suite.)</t>
  </si>
  <si>
    <t>COMBINED TRANSIENT LODGING TAX</t>
  </si>
  <si>
    <t>MONTHLY TAX RETURN</t>
  </si>
  <si>
    <t>THIS IS NOT A BUSINESS LICENSE</t>
  </si>
  <si>
    <t>Box 551810</t>
  </si>
  <si>
    <t>Las Vegas, NV 89155-1810</t>
  </si>
  <si>
    <t xml:space="preserve">TOTAL NUMBER OF ROOM NIGHTS AVAILABLE FOR MONTH </t>
  </si>
  <si>
    <t xml:space="preserve">TOTAL NUMBER OF ROOM NIGHTS RENTED FOR MONTH </t>
  </si>
  <si>
    <t xml:space="preserve">TOTAL NUMBER OF ROOM NIGHTS VACANT FOR MONTH </t>
  </si>
  <si>
    <t>PLEASE COMPLETE THIS FORM AND RETURN WITH PAYMENT.</t>
  </si>
  <si>
    <t>MAKE CHECKS PAYABLE TO CLARK COUNTY DEPARTMENT OF BUSINESS LICENSE</t>
  </si>
  <si>
    <t>BLRROD Blue</t>
  </si>
  <si>
    <t>(702) 455-3557     (800) 328-4813 opt 3</t>
  </si>
  <si>
    <t>500 S Grand Central Pkwy, 3rd Floor</t>
  </si>
  <si>
    <t>Yes</t>
  </si>
  <si>
    <t>NOTICE: A RETURN MUST BE FILED EVEN IF NO LIABILITY EXISTS</t>
  </si>
  <si>
    <t>RESORT HOTEL</t>
  </si>
  <si>
    <t>BROKER</t>
  </si>
  <si>
    <t>HOTEL / MOTEL &lt; 35 MILES</t>
  </si>
  <si>
    <t>MOBILE PARK &lt; 35 MILES</t>
  </si>
  <si>
    <t>APARTMENT &lt; 35 MILES</t>
  </si>
  <si>
    <t>RV / CAMPGROUND &lt; 35 MILES</t>
  </si>
  <si>
    <t>BROKER &lt; 35 MILES</t>
  </si>
  <si>
    <t>VACATION HOME &lt; 35 MILES</t>
  </si>
  <si>
    <t>TIME SHARE &lt; 35 MILES</t>
  </si>
  <si>
    <t>CONDOMINIUM HOTEL</t>
  </si>
  <si>
    <t>HOTEL / MOTEL &gt; 35 MILES</t>
  </si>
  <si>
    <t>MOBILE PARK &gt; 35 MILES</t>
  </si>
  <si>
    <t>RV / CAMPGROUND &gt; 35 MILES</t>
  </si>
  <si>
    <t>APARTMENT &gt; 35 MILES</t>
  </si>
  <si>
    <t>BROKER &gt; 35 MILES</t>
  </si>
  <si>
    <t>VACATION HOME &gt; 35 MILES</t>
  </si>
  <si>
    <t>TIME SHARE &gt; 35 MILES</t>
  </si>
  <si>
    <t>Pres. Day</t>
  </si>
  <si>
    <t>Clark County Business License</t>
  </si>
  <si>
    <r>
      <rPr>
        <sz val="10"/>
        <color indexed="8"/>
        <rFont val="Calibri"/>
        <family val="2"/>
      </rPr>
      <t xml:space="preserve">04. TAX </t>
    </r>
    <r>
      <rPr>
        <sz val="9"/>
        <color indexed="8"/>
        <rFont val="Calibri"/>
        <family val="2"/>
      </rPr>
      <t xml:space="preserve">   (Multiply amount at line 3 by</t>
    </r>
  </si>
  <si>
    <r>
      <rPr>
        <sz val="10"/>
        <color indexed="8"/>
        <rFont val="Calibri"/>
        <family val="2"/>
      </rPr>
      <t>05. ADMINISTRATIVE FEE</t>
    </r>
    <r>
      <rPr>
        <sz val="9"/>
        <color indexed="8"/>
        <rFont val="Calibri"/>
        <family val="2"/>
      </rPr>
      <t xml:space="preserve">     (11% of line 4 after 15 days from due date) </t>
    </r>
  </si>
  <si>
    <r>
      <rPr>
        <sz val="10"/>
        <color indexed="8"/>
        <rFont val="Calibri"/>
        <family val="2"/>
      </rPr>
      <t>06. INTEREST</t>
    </r>
    <r>
      <rPr>
        <sz val="9"/>
        <color indexed="8"/>
        <rFont val="Calibri"/>
        <family val="2"/>
      </rPr>
      <t xml:space="preserve">     (1.5% of line 4 per month or fraction thereof after 15 days)</t>
    </r>
  </si>
  <si>
    <r>
      <rPr>
        <sz val="10"/>
        <color indexed="8"/>
        <rFont val="Calibri"/>
        <family val="2"/>
      </rPr>
      <t>07. REINSTATEMENT FEE</t>
    </r>
    <r>
      <rPr>
        <sz val="9"/>
        <color indexed="8"/>
        <rFont val="Calibri"/>
        <family val="2"/>
      </rPr>
      <t xml:space="preserve">     (10% of line 4 after 30th day from due date) </t>
    </r>
  </si>
  <si>
    <r>
      <rPr>
        <sz val="10"/>
        <color indexed="8"/>
        <rFont val="Calibri"/>
        <family val="2"/>
      </rPr>
      <t>08. UNLICENSED FEE</t>
    </r>
    <r>
      <rPr>
        <sz val="9"/>
        <color indexed="8"/>
        <rFont val="Calibri"/>
        <family val="2"/>
      </rPr>
      <t xml:space="preserve">     (25% of line 4, if applicable. See back for instructions)</t>
    </r>
  </si>
  <si>
    <r>
      <rPr>
        <sz val="10"/>
        <color indexed="8"/>
        <rFont val="Calibri"/>
        <family val="2"/>
      </rPr>
      <t xml:space="preserve">09. AMOUNT DUE </t>
    </r>
    <r>
      <rPr>
        <sz val="9"/>
        <color indexed="8"/>
        <rFont val="Calibri"/>
        <family val="2"/>
      </rPr>
      <t xml:space="preserve">    (add lines 4, 5, 6, 7 &amp; 8)</t>
    </r>
  </si>
  <si>
    <r>
      <rPr>
        <sz val="10"/>
        <color indexed="8"/>
        <rFont val="Calibri"/>
        <family val="2"/>
      </rPr>
      <t xml:space="preserve">10. TAX </t>
    </r>
    <r>
      <rPr>
        <sz val="9"/>
        <color indexed="8"/>
        <rFont val="Calibri"/>
        <family val="2"/>
      </rPr>
      <t xml:space="preserve">   (Multiply amount at line 3 by</t>
    </r>
  </si>
  <si>
    <r>
      <rPr>
        <sz val="10"/>
        <color indexed="8"/>
        <rFont val="Calibri"/>
        <family val="2"/>
      </rPr>
      <t>11. LESS 2% OF LINE 10</t>
    </r>
    <r>
      <rPr>
        <sz val="9"/>
        <color indexed="8"/>
        <rFont val="Calibri"/>
        <family val="2"/>
      </rPr>
      <t xml:space="preserve">     (disallowed after 15 days from due date)</t>
    </r>
  </si>
  <si>
    <r>
      <rPr>
        <sz val="10"/>
        <color indexed="8"/>
        <rFont val="Calibri"/>
        <family val="2"/>
      </rPr>
      <t>12. NET AMOUNT OF TAX</t>
    </r>
    <r>
      <rPr>
        <sz val="9"/>
        <color indexed="8"/>
        <rFont val="Calibri"/>
        <family val="2"/>
      </rPr>
      <t xml:space="preserve">     (line 10 less line 11) </t>
    </r>
  </si>
  <si>
    <r>
      <rPr>
        <sz val="10"/>
        <color indexed="8"/>
        <rFont val="Calibri"/>
        <family val="2"/>
      </rPr>
      <t>13. ADMINISTRATIVE FEE</t>
    </r>
    <r>
      <rPr>
        <sz val="9"/>
        <color indexed="8"/>
        <rFont val="Calibri"/>
        <family val="2"/>
      </rPr>
      <t xml:space="preserve">     (11% of line 10 after 15 days from due date) </t>
    </r>
  </si>
  <si>
    <r>
      <rPr>
        <sz val="10"/>
        <color indexed="8"/>
        <rFont val="Calibri"/>
        <family val="2"/>
      </rPr>
      <t xml:space="preserve">14. INTEREST </t>
    </r>
    <r>
      <rPr>
        <sz val="9"/>
        <color indexed="8"/>
        <rFont val="Calibri"/>
        <family val="2"/>
      </rPr>
      <t xml:space="preserve">    (1.5% of line 10 per month or fraction thereof after 15 days) </t>
    </r>
  </si>
  <si>
    <r>
      <rPr>
        <sz val="10"/>
        <color indexed="8"/>
        <rFont val="Calibri"/>
        <family val="2"/>
      </rPr>
      <t>15. REINSTATEMENT FEE</t>
    </r>
    <r>
      <rPr>
        <sz val="9"/>
        <color indexed="8"/>
        <rFont val="Calibri"/>
        <family val="2"/>
      </rPr>
      <t xml:space="preserve">     (10% of line 10 after 30th day from due date) </t>
    </r>
  </si>
  <si>
    <r>
      <rPr>
        <sz val="10"/>
        <color indexed="8"/>
        <rFont val="Calibri"/>
        <family val="2"/>
      </rPr>
      <t>16. UNLICENSED FEE</t>
    </r>
    <r>
      <rPr>
        <sz val="9"/>
        <color indexed="8"/>
        <rFont val="Calibri"/>
        <family val="2"/>
      </rPr>
      <t xml:space="preserve">     (25% of line 10, if applicable. See back for instructions) </t>
    </r>
  </si>
  <si>
    <r>
      <rPr>
        <sz val="10"/>
        <color indexed="8"/>
        <rFont val="Calibri"/>
        <family val="2"/>
      </rPr>
      <t>17. AMOUNT DUE</t>
    </r>
    <r>
      <rPr>
        <sz val="9"/>
        <color indexed="8"/>
        <rFont val="Calibri"/>
        <family val="2"/>
      </rPr>
      <t xml:space="preserve">     (add lines 12, 13, 14, 15 &amp; 16) </t>
    </r>
  </si>
  <si>
    <r>
      <rPr>
        <sz val="10"/>
        <color indexed="8"/>
        <rFont val="Calibri"/>
        <family val="2"/>
      </rPr>
      <t xml:space="preserve">18. TOTAL TAX, FEES, AND INTEREST    </t>
    </r>
    <r>
      <rPr>
        <sz val="9"/>
        <color indexed="8"/>
        <rFont val="Calibri"/>
        <family val="2"/>
      </rPr>
      <t xml:space="preserve"> (add lines 9 and 17) </t>
    </r>
  </si>
  <si>
    <r>
      <rPr>
        <sz val="10"/>
        <color indexed="8"/>
        <rFont val="Calibri"/>
        <family val="2"/>
      </rPr>
      <t xml:space="preserve">19. OVERCOLLECTED TAX    </t>
    </r>
    <r>
      <rPr>
        <sz val="9"/>
        <color indexed="8"/>
        <rFont val="Calibri"/>
        <family val="2"/>
      </rPr>
      <t xml:space="preserve"> (Actual tax collected less line 4 &amp; line 10) </t>
    </r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</si>
  <si>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</si>
  <si>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</si>
  <si>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</si>
  <si>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</si>
  <si>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</si>
  <si>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</si>
  <si>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</si>
  <si>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</si>
  <si>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</si>
  <si>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</si>
  <si>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</si>
  <si>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</si>
  <si>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</si>
  <si>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</si>
  <si>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</si>
  <si>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</si>
  <si>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</si>
  <si>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</si>
  <si>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</si>
  <si>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</si>
  <si>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</si>
  <si>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Tax Rate</t>
  </si>
  <si>
    <t>Taxable Revenue</t>
  </si>
  <si>
    <t xml:space="preserve">Tax </t>
  </si>
  <si>
    <t>Unlicensed Fee</t>
  </si>
  <si>
    <t>Total Allocated</t>
  </si>
  <si>
    <t>OverCollected</t>
  </si>
  <si>
    <t>% of Tax</t>
  </si>
  <si>
    <t>BED/BRKFST/LDGNG HOUSE &lt; 35 MI</t>
  </si>
  <si>
    <t>BED/BRKFST/LODGING HSE &gt; 35 MI</t>
  </si>
  <si>
    <t>Today</t>
  </si>
  <si>
    <t>Other</t>
  </si>
  <si>
    <t>Grace Period End</t>
  </si>
  <si>
    <t>Period Start</t>
  </si>
  <si>
    <t>Grace Period with holidays</t>
  </si>
  <si>
    <t>Due Dates</t>
  </si>
  <si>
    <t>Tax Period</t>
  </si>
  <si>
    <t>Reinstatement</t>
  </si>
  <si>
    <t>Dissallow Disc.</t>
  </si>
  <si>
    <t xml:space="preserve">Date Paid </t>
  </si>
  <si>
    <t>DBA</t>
  </si>
  <si>
    <t>ADDRESS</t>
  </si>
  <si>
    <t>CITY, STATE, ZIP</t>
  </si>
  <si>
    <r>
      <rPr>
        <sz val="10"/>
        <color indexed="8"/>
        <rFont val="Calibri"/>
        <family val="2"/>
      </rPr>
      <t xml:space="preserve">22. CREDIT    </t>
    </r>
    <r>
      <rPr>
        <sz val="9"/>
        <color indexed="8"/>
        <rFont val="Calibri"/>
        <family val="2"/>
      </rPr>
      <t xml:space="preserve"> (DO NOT WRITE ON THIS LINE. FOR DEPARTMENT USE ONLY)</t>
    </r>
  </si>
  <si>
    <t>22.</t>
  </si>
  <si>
    <t>23.</t>
  </si>
  <si>
    <t>Assess NSF Fee</t>
  </si>
  <si>
    <t>Assess Portal Fee</t>
  </si>
  <si>
    <r>
      <rPr>
        <sz val="10"/>
        <color indexed="8"/>
        <rFont val="Calibri"/>
        <family val="2"/>
      </rPr>
      <t xml:space="preserve">23. TOTAL AMOUNT DUE    </t>
    </r>
    <r>
      <rPr>
        <sz val="9"/>
        <color indexed="8"/>
        <rFont val="Calibri"/>
        <family val="2"/>
      </rPr>
      <t xml:space="preserve"> (add lines 18 - 21 and deduct line 22) </t>
    </r>
  </si>
  <si>
    <r>
      <rPr>
        <sz val="10"/>
        <color indexed="8"/>
        <rFont val="Calibri"/>
        <family val="2"/>
      </rPr>
      <t xml:space="preserve">20. PORTAL FEE </t>
    </r>
    <r>
      <rPr>
        <sz val="9"/>
        <color indexed="8"/>
        <rFont val="Calibri"/>
        <family val="2"/>
      </rPr>
      <t xml:space="preserve">   (Applies to payments made online)</t>
    </r>
  </si>
  <si>
    <t>21. NSF FEE     ($25.00 for each NSF check)</t>
  </si>
  <si>
    <t>Portal Fee</t>
  </si>
  <si>
    <t>NSF Fee</t>
  </si>
  <si>
    <t>101-2319-01</t>
  </si>
  <si>
    <t>755-1813</t>
  </si>
  <si>
    <t>Portal Fee - County</t>
  </si>
  <si>
    <t>NSF Fee - County</t>
  </si>
  <si>
    <t>Tax Allocation</t>
  </si>
  <si>
    <t>Int &amp; Fee Allocation</t>
  </si>
  <si>
    <t>Assess Unlic Fee</t>
  </si>
  <si>
    <t>LVCA - Expansion</t>
  </si>
  <si>
    <t>733-732-2314</t>
  </si>
  <si>
    <t>733-732-2319</t>
  </si>
  <si>
    <t>Complete all highlighted cells</t>
  </si>
  <si>
    <t>&lt;35</t>
  </si>
  <si>
    <t>&gt;35</t>
  </si>
  <si>
    <t>RES-001</t>
  </si>
  <si>
    <t>RES-002</t>
  </si>
  <si>
    <t>BKR-001</t>
  </si>
  <si>
    <t>BKR-002</t>
  </si>
  <si>
    <t>HOC-001</t>
  </si>
  <si>
    <t>HOT-001</t>
  </si>
  <si>
    <t>HOT-002</t>
  </si>
  <si>
    <t>MHP-002</t>
  </si>
  <si>
    <t>RVP-001</t>
  </si>
  <si>
    <t>RVP-002</t>
  </si>
  <si>
    <t>APT-001</t>
  </si>
  <si>
    <t>APT-002</t>
  </si>
  <si>
    <t>BKO-001</t>
  </si>
  <si>
    <t>BKO-002</t>
  </si>
  <si>
    <t>VAC-001</t>
  </si>
  <si>
    <t>VAC-002</t>
  </si>
  <si>
    <t>TMS-001</t>
  </si>
  <si>
    <t>TMS-002</t>
  </si>
  <si>
    <t>HOT-003</t>
  </si>
  <si>
    <t>HOT-004</t>
  </si>
  <si>
    <t>MHP-004</t>
  </si>
  <si>
    <t>RVP-003</t>
  </si>
  <si>
    <t>RVP-004</t>
  </si>
  <si>
    <t>734-732-2314   -   PGC</t>
  </si>
  <si>
    <t>735-732-2314   -   SD</t>
  </si>
  <si>
    <t>733-732-2314  -  LVCA Exp</t>
  </si>
  <si>
    <t>OLD</t>
  </si>
  <si>
    <t>TL Category</t>
  </si>
  <si>
    <t>Total</t>
  </si>
  <si>
    <t>#</t>
  </si>
  <si>
    <t>APARTMENT - PGC</t>
  </si>
  <si>
    <t>APARTMENT - SD</t>
  </si>
  <si>
    <t>BROKER - Resort - PGC</t>
  </si>
  <si>
    <t>BROKER - Resort - SD</t>
  </si>
  <si>
    <t>BROKER - Hotel/Motel - PGC</t>
  </si>
  <si>
    <t>BROKER - Hotel/Motel - SD</t>
  </si>
  <si>
    <t>CONDOMINIUM HOTEL - PGC</t>
  </si>
  <si>
    <t>HOTEL / MOTEL - PGC</t>
  </si>
  <si>
    <t>HOTEL / MOTEL -  SD</t>
  </si>
  <si>
    <t>MOBILE PARK - SD</t>
  </si>
  <si>
    <t>RESORT HOTEL - PGC</t>
  </si>
  <si>
    <t>RESORT HOTEL - SD</t>
  </si>
  <si>
    <t>RV / CAMPGROUND - PGC</t>
  </si>
  <si>
    <t>RV / CAMPGROUND - SD</t>
  </si>
  <si>
    <t>TIME SHARE - PGC</t>
  </si>
  <si>
    <t>TIME SHARE - SD</t>
  </si>
  <si>
    <t>VACATION HOME - PGC</t>
  </si>
  <si>
    <t>VACATION HOME - SD</t>
  </si>
  <si>
    <t>OLD/NEW</t>
  </si>
  <si>
    <t>734-732-2314</t>
  </si>
  <si>
    <t>Room Tax- PGC Stadium Tax</t>
  </si>
  <si>
    <t>734-732-2319</t>
  </si>
  <si>
    <t>735-732-2314</t>
  </si>
  <si>
    <t>Room Tax-SD Stadium Tax</t>
  </si>
  <si>
    <t>735-732-2319</t>
  </si>
  <si>
    <t>731-2314</t>
  </si>
  <si>
    <t>101-2314</t>
  </si>
  <si>
    <t>731-732-2314</t>
  </si>
  <si>
    <t>727-9999-2314</t>
  </si>
  <si>
    <t>731-2319</t>
  </si>
  <si>
    <t>101-2319</t>
  </si>
  <si>
    <t>727-9999-2319</t>
  </si>
  <si>
    <t>---</t>
  </si>
  <si>
    <t>RES-003</t>
  </si>
  <si>
    <t>RESORT HOTEL - &gt;25</t>
  </si>
  <si>
    <t>COMBINED TRANSIENT LODGING TAX MONTHLY TAX RETURN</t>
  </si>
  <si>
    <t>SPREADSHEET VERSION</t>
  </si>
  <si>
    <t>Calculates taxes due and, if applicable, fees and interest due.</t>
  </si>
  <si>
    <t>INSTRUCTIONS FOR PREPARATION OF THE RETURN -</t>
  </si>
  <si>
    <t>Complete, step-by-step instructions for preparation of the Combined Transient Lodging Tax Monthly Tax Return,</t>
  </si>
  <si>
    <t>including definitions and examples of Total Rental Revenue and Allowable Deductions, are available in the</t>
  </si>
  <si>
    <r>
      <rPr>
        <i/>
        <sz val="10"/>
        <rFont val="Tahoma"/>
        <family val="2"/>
      </rPr>
      <t>Combined Transient Lodging Monthly Tax Return Preparer’s Guide</t>
    </r>
    <r>
      <rPr>
        <sz val="10"/>
        <rFont val="Tahoma"/>
        <family val="2"/>
      </rPr>
      <t xml:space="preserve"> provided on our website at:</t>
    </r>
  </si>
  <si>
    <t>www.clarkcountynv.gov/Depts/business_license/Pages/TransientLodgingGuidance.aspx.  Preparers are strongly</t>
  </si>
  <si>
    <t xml:space="preserve">encouraged to review the information contained in the Preparer’s Guide in order to help ensure proper preparation </t>
  </si>
  <si>
    <t>of the combined transient lodging tax return.</t>
  </si>
  <si>
    <r>
      <t xml:space="preserve">Instructions for the completion of this spreadsheet are included below.  </t>
    </r>
    <r>
      <rPr>
        <b/>
        <sz val="10"/>
        <rFont val="Tahoma"/>
        <family val="2"/>
      </rPr>
      <t>Sections that require the user to enter</t>
    </r>
  </si>
  <si>
    <r>
      <t xml:space="preserve">information into the spreadsheet are </t>
    </r>
    <r>
      <rPr>
        <b/>
        <u val="single"/>
        <sz val="10"/>
        <rFont val="Tahoma"/>
        <family val="2"/>
      </rPr>
      <t>highlighted in light blue</t>
    </r>
    <r>
      <rPr>
        <b/>
        <sz val="10"/>
        <rFont val="Tahoma"/>
        <family val="2"/>
      </rPr>
      <t>.</t>
    </r>
  </si>
  <si>
    <t xml:space="preserve">TAX ACCOUNT NUMBER - </t>
  </si>
  <si>
    <t xml:space="preserve">For purposes of this spreadsheet, your tax account number is divided up between the first seven (7) digits prior </t>
  </si>
  <si>
    <t>to the period (.) and the three (3) digit tax account number extension.  It is this three digit tax account number extension</t>
  </si>
  <si>
    <t xml:space="preserve">that designates what type of transient lodging establishment is involved, and therefore, the appropriate tax rates that apply. </t>
  </si>
  <si>
    <t xml:space="preserve">Enter the first seven digits in the first blue highlighted cell.  Then click in the next cell and click on the down arrow.  You </t>
  </si>
  <si>
    <t xml:space="preserve">will see a list of the available three digit account number extensions.  Click the appropriate one.  The proper type of </t>
  </si>
  <si>
    <t xml:space="preserve">transient lodging establishment will then display below the header and in the grey section dividers.  The correct tax rates </t>
  </si>
  <si>
    <r>
      <rPr>
        <sz val="10"/>
        <rFont val="Tahoma"/>
        <family val="2"/>
      </rPr>
      <t>will also be displayed.</t>
    </r>
    <r>
      <rPr>
        <b/>
        <sz val="10"/>
        <rFont val="Tahoma"/>
        <family val="2"/>
      </rPr>
      <t xml:space="preserve">  This spreadsheet will not calculate the tax, fees or interest unless you choose the correct</t>
    </r>
  </si>
  <si>
    <r>
      <rPr>
        <b/>
        <u val="single"/>
        <sz val="10"/>
        <rFont val="Tahoma"/>
        <family val="2"/>
      </rPr>
      <t>account number extension</t>
    </r>
    <r>
      <rPr>
        <b/>
        <sz val="10"/>
        <rFont val="Tahoma"/>
        <family val="2"/>
      </rPr>
      <t>.</t>
    </r>
  </si>
  <si>
    <t xml:space="preserve">TAX PERIOD - </t>
  </si>
  <si>
    <t>This is the period covered by the return.  It always corresonds to a calendar month.  Click in the cell then click on the down</t>
  </si>
  <si>
    <t>arrow for a list of tax periods from which to choose.  Then click on the appropriate period for the return you are completing.</t>
  </si>
  <si>
    <r>
      <t xml:space="preserve">This spreadsheet will not calculate tax, fees or interest unless you choose the correct </t>
    </r>
    <r>
      <rPr>
        <b/>
        <u val="single"/>
        <sz val="10"/>
        <rFont val="Tahoma"/>
        <family val="2"/>
      </rPr>
      <t>tax period</t>
    </r>
    <r>
      <rPr>
        <b/>
        <sz val="10"/>
        <rFont val="Tahoma"/>
        <family val="2"/>
      </rPr>
      <t xml:space="preserve"> for the</t>
    </r>
  </si>
  <si>
    <t>return you are preparing.</t>
  </si>
  <si>
    <t>DUE DATE –</t>
  </si>
  <si>
    <t>Returns are due the first day of the month following the period covered by the return.  The spreadsheet displays this date.</t>
  </si>
  <si>
    <t>DATE PAID -</t>
  </si>
  <si>
    <t>Enter the date which the return was filed and paid.  This date is used to determine whether the return was filed timely or not.</t>
  </si>
  <si>
    <r>
      <t xml:space="preserve">It also utilizes this date to calculate any interest and fees that may be due. </t>
    </r>
    <r>
      <rPr>
        <b/>
        <sz val="10"/>
        <rFont val="Tahoma"/>
        <family val="2"/>
      </rPr>
      <t xml:space="preserve"> This spreadsheet will not calculate the</t>
    </r>
  </si>
  <si>
    <r>
      <t xml:space="preserve">tax, fees or interest unless you enter the correct </t>
    </r>
    <r>
      <rPr>
        <b/>
        <u val="single"/>
        <sz val="10"/>
        <rFont val="Tahoma"/>
        <family val="2"/>
      </rPr>
      <t>paid date</t>
    </r>
    <r>
      <rPr>
        <b/>
        <sz val="10"/>
        <rFont val="Tahoma"/>
        <family val="2"/>
      </rPr>
      <t>.</t>
    </r>
  </si>
  <si>
    <t>LINE 01 - TOTAL RENTAL REVENUE -</t>
  </si>
  <si>
    <t xml:space="preserve">Enter the total rental revenue for the period in this cell. </t>
  </si>
  <si>
    <t xml:space="preserve">LINE 02 - ALLOWABLE DEDUCTIONS - </t>
  </si>
  <si>
    <t xml:space="preserve">Enter the amount of the allowable deductions for the period in this cell.  </t>
  </si>
  <si>
    <t xml:space="preserve">LINE 03 - TAXABLE RENTAL REVENUE - </t>
  </si>
  <si>
    <t xml:space="preserve">The spreadsheet subtracts the allowable deductions from the total rental revenue to arrive at this amount. </t>
  </si>
  <si>
    <t xml:space="preserve">LINE 04 / LINE 10 - TAX - </t>
  </si>
  <si>
    <t xml:space="preserve">The spreadsheet will display the correct amount of taxes in each designated County Code section based on the </t>
  </si>
  <si>
    <t>taxable revenue from line 03 multiplied by the applicable tax rate.</t>
  </si>
  <si>
    <t xml:space="preserve">LINES 05, 06, 11, 13 - ADMINISTRATIVE FEES, INTEREST, DISCOUNT - </t>
  </si>
  <si>
    <t>Returns must be received within the 15 day "grace period" following the due date in order to avoid administrative fees and</t>
  </si>
  <si>
    <t>interest, as well as disallowance of the discount.  The spreadsheet calculates all of these automatically if the</t>
  </si>
  <si>
    <t>return is filed late.</t>
  </si>
  <si>
    <t xml:space="preserve">LINE 7 / LINE 15 - REINSTATEMENT FEES - </t>
  </si>
  <si>
    <t>Returns filed after the 30th day following the due date are assessed reinstatement fees.  The spreadsheet calculates this.</t>
  </si>
  <si>
    <t>LINE 08 / LINE 16 - UNLICENSED FEE -</t>
  </si>
  <si>
    <t>Any business which operated without a license or continued to operate after notice of license revocation from</t>
  </si>
  <si>
    <t>the Department, during any month or portion thereof, shall be required to pay an unlicensed fee on the entire</t>
  </si>
  <si>
    <t xml:space="preserve">amount of tax due for the month.  Click the blue check box at line 08 if this applies to you. The spreadsheet </t>
  </si>
  <si>
    <t>will calculate the fee.  The Department reserves the right to estimate the proper amount of tax due in any period of</t>
  </si>
  <si>
    <t xml:space="preserve">unlicensed operations. </t>
  </si>
  <si>
    <t xml:space="preserve">LINE 09 / LINE 17 - AMOUNT DUE - </t>
  </si>
  <si>
    <t>The sum of taxes, fees and interest due for each Clark County Code section.</t>
  </si>
  <si>
    <t xml:space="preserve">LINE 18 - TOTAL TAX, FEES AND INTEREST - </t>
  </si>
  <si>
    <t>Line 09 plus line 17.</t>
  </si>
  <si>
    <t xml:space="preserve">LINE 19 - OVERCOLLECTED TAX - </t>
  </si>
  <si>
    <t>Actual tax collected less line 04 and line 10.  Enter this amount in this cell.</t>
  </si>
  <si>
    <t>LINE 20 – CREDIT -</t>
  </si>
  <si>
    <t>DEPARTMENT USE ONLY</t>
  </si>
  <si>
    <t xml:space="preserve">LINE 21 - TOTAL AMOUNT DUE - </t>
  </si>
  <si>
    <t>Grand total of amounts due.</t>
  </si>
  <si>
    <t xml:space="preserve">ADDITIONAL INFORMATION - </t>
  </si>
  <si>
    <t>GOVERNMENT EMPLOYEES –</t>
  </si>
  <si>
    <t>Rents received from government employees are not automatically exempt from the transient lodging tax. Only</t>
  </si>
  <si>
    <t>payments received directly from the Federal Government or state of Nevada (via direct-pay credit card, check, or wire)</t>
  </si>
  <si>
    <t>for employee stays are exempt from the transient lodging tax. Payments received from employees, who are later</t>
  </si>
  <si>
    <t>reimbursed by a governmental agency (including payments made using employee reimbursed credit cards), are not</t>
  </si>
  <si>
    <t>eligible for exemption. Further, no exemption is available for employees of states other than Nevada or employees of</t>
  </si>
  <si>
    <t>local governments. It is important that transient lodging operators be fully informed about exemptions from the</t>
  </si>
  <si>
    <r>
      <t xml:space="preserve">transient lodging tax. Additional information is available in the </t>
    </r>
    <r>
      <rPr>
        <i/>
        <sz val="10"/>
        <rFont val="Tahoma"/>
        <family val="2"/>
      </rPr>
      <t>Combined Transient Lodging Monthly Tax Return</t>
    </r>
  </si>
  <si>
    <r>
      <rPr>
        <i/>
        <sz val="10"/>
        <rFont val="Tahoma"/>
        <family val="2"/>
      </rPr>
      <t>Preparer’s Guide</t>
    </r>
    <r>
      <rPr>
        <sz val="10"/>
        <rFont val="Tahoma"/>
        <family val="2"/>
      </rPr>
      <t xml:space="preserve">, referred to above, as well as on our website at the following address: </t>
    </r>
  </si>
  <si>
    <t>www.clarkcountynv.gov/Depts/Business_license/Pages/TransientLodgingGuidance.aspx</t>
  </si>
  <si>
    <t>AMENDMENT OF A PREVIOUSLY FILED RETURN –</t>
  </si>
  <si>
    <t>See complete instructions on page 7 of the Combined Transient Lodging Monthly Tax Return Preparer’s Guide for the</t>
  </si>
  <si>
    <t>proper preparation and filing of an amended return.</t>
  </si>
  <si>
    <t>SALE OF A TRANSIENT LODGING ESTABLISHMNENT -</t>
  </si>
  <si>
    <t>Special rules apply that could result in a purchaser being liable for the seller’s unpaid combined transient lodging taxes.</t>
  </si>
  <si>
    <t>For complete information, see:</t>
  </si>
  <si>
    <t>www.clarkcountynv.gov/Depts/business_license/Pages/BuyingorSellingaTransientLodgingEstablishment.aspx</t>
  </si>
  <si>
    <t>CONTACT INFORMATION -</t>
  </si>
  <si>
    <t>Should you have any additional questions regarding proper preparation of your tax return or wish to request a printed</t>
  </si>
  <si>
    <r>
      <t xml:space="preserve">copy of the </t>
    </r>
    <r>
      <rPr>
        <i/>
        <sz val="10"/>
        <rFont val="Tahoma"/>
        <family val="2"/>
      </rPr>
      <t>Combined Transient Lodging Monthly Tax Return Preparer’s Guide</t>
    </r>
    <r>
      <rPr>
        <sz val="10"/>
        <rFont val="Tahoma"/>
        <family val="2"/>
      </rPr>
      <t>, please email us at</t>
    </r>
  </si>
  <si>
    <t>Blauditinfo@ClarkCountyNV.gov or call us at (702) 455-6121.</t>
  </si>
  <si>
    <t>Please retain a copy of this form as well as all supporting documents used for preparation of the tax return,</t>
  </si>
  <si>
    <r>
      <rPr>
        <b/>
        <sz val="10"/>
        <rFont val="Tahoma"/>
        <family val="2"/>
      </rPr>
      <t>including supporting evidence for any claimed deductions</t>
    </r>
    <r>
      <rPr>
        <sz val="10"/>
        <rFont val="Tahoma"/>
        <family val="2"/>
      </rPr>
      <t>. Copies of these documents may be required by the</t>
    </r>
  </si>
  <si>
    <t>Department in the event of an audit or review of reporting activity.</t>
  </si>
  <si>
    <t xml:space="preserve">Pursuant to Chapter 6.04 of the Clark County Code, businesses required to have a license shall be notified by the Department </t>
  </si>
  <si>
    <t xml:space="preserve">before the tax return due date or license renewal date, regarding the due date of each license renewal and/or tax return </t>
  </si>
  <si>
    <t>required. Failure of the Department to notify any lawful business, however, shall not be held to waive payment of transient</t>
  </si>
  <si>
    <t>lodging taxes, fees, interest, or applicable penalties.</t>
  </si>
  <si>
    <t>Click for List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</si>
</sst>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"/>
    <numFmt numFmtId="166" formatCode="#."/>
    <numFmt numFmtId="167" formatCode="_(* #,##0_);_(* \(#,##0\);_(* &quot;-&quot;??_);_(@_)"/>
    <numFmt numFmtId="168" formatCode="_(* #,##0.00000_);_(* \(#,##0.00000\);_(* &quot;-&quot;??_);_(@_)"/>
    <numFmt numFmtId="169" formatCode="[$-409]mmm\-yy;@"/>
    <numFmt numFmtId="170" formatCode="m/d/yy;@"/>
    <numFmt numFmtId="171" formatCode="[$-F800]dddd\,\ mmmm\ dd\,\ yyyy"/>
    <numFmt numFmtId="172" formatCode="0.0000"/>
    <numFmt numFmtId="173" formatCode="_(* #,##0.0000_);_(* \(#,##0.0000\);_(* &quot;-&quot;??_);_(@_)"/>
    <numFmt numFmtId="174" formatCode="_(* #,##0.000000_);_(* \(#,##0.000000\);_(* &quot;-&quot;??_);_(@_)"/>
    <numFmt numFmtId="175" formatCode="_(* #,##0.000000000_);_(* \(#,##0.000000000\);_(* &quot;-&quot;??_);_(@_)"/>
    <numFmt numFmtId="176" formatCode="[$-409]dddd\,\ mmmm\ dd\,\ yyyy"/>
    <numFmt numFmtId="177" formatCode="[$-409]dddd\,\ mmmm\ d\,\ yyyy"/>
    <numFmt numFmtId="178" formatCode="mmm\-yyyy"/>
  </numFmts>
  <fonts count="72">
    <font>
      <sz val="10"/>
      <name val="Tahoma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 style="thin"/>
      <top/>
      <bottom style="thick"/>
    </border>
    <border>
      <left style="thin"/>
      <right style="thin"/>
      <top style="double"/>
      <bottom style="thick"/>
    </border>
    <border>
      <left style="double"/>
      <right style="thick"/>
      <top style="double"/>
      <bottom style="thick"/>
    </border>
    <border>
      <left style="double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/>
      <bottom style="thin"/>
    </border>
    <border>
      <left style="thin"/>
      <right/>
      <top style="double"/>
      <bottom style="thick"/>
    </border>
    <border>
      <left style="thin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/>
      <right style="thin"/>
      <top style="double"/>
      <bottom style="thick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/>
      <bottom style="thick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/>
    </xf>
    <xf numFmtId="164" fontId="7" fillId="33" borderId="10" xfId="73" applyNumberFormat="1" applyFont="1" applyFill="1" applyBorder="1" applyAlignment="1">
      <alignment horizontal="center" wrapText="1"/>
    </xf>
    <xf numFmtId="165" fontId="7" fillId="33" borderId="10" xfId="73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170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14" fontId="6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0" fontId="6" fillId="33" borderId="0" xfId="0" applyNumberFormat="1" applyFont="1" applyFill="1" applyAlignment="1">
      <alignment/>
    </xf>
    <xf numFmtId="0" fontId="45" fillId="34" borderId="0" xfId="55" applyFill="1" applyBorder="1">
      <alignment/>
      <protection/>
    </xf>
    <xf numFmtId="0" fontId="62" fillId="34" borderId="0" xfId="55" applyFont="1" applyFill="1" applyBorder="1">
      <alignment/>
      <protection/>
    </xf>
    <xf numFmtId="0" fontId="60" fillId="34" borderId="0" xfId="55" applyFont="1" applyFill="1" applyBorder="1">
      <alignment/>
      <protection/>
    </xf>
    <xf numFmtId="9" fontId="45" fillId="34" borderId="0" xfId="73" applyFont="1" applyFill="1" applyBorder="1" applyAlignment="1">
      <alignment horizontal="centerContinuous"/>
    </xf>
    <xf numFmtId="0" fontId="45" fillId="34" borderId="0" xfId="55" applyFont="1" applyFill="1" applyBorder="1">
      <alignment/>
      <protection/>
    </xf>
    <xf numFmtId="0" fontId="63" fillId="34" borderId="0" xfId="55" applyFont="1" applyFill="1" applyBorder="1">
      <alignment/>
      <protection/>
    </xf>
    <xf numFmtId="0" fontId="64" fillId="34" borderId="0" xfId="55" applyFont="1" applyFill="1" applyBorder="1">
      <alignment/>
      <protection/>
    </xf>
    <xf numFmtId="0" fontId="65" fillId="34" borderId="0" xfId="55" applyFont="1" applyFill="1" applyBorder="1">
      <alignment/>
      <protection/>
    </xf>
    <xf numFmtId="0" fontId="66" fillId="34" borderId="0" xfId="55" applyFont="1" applyFill="1" applyBorder="1">
      <alignment/>
      <protection/>
    </xf>
    <xf numFmtId="0" fontId="67" fillId="34" borderId="0" xfId="55" applyFont="1" applyFill="1" applyBorder="1">
      <alignment/>
      <protection/>
    </xf>
    <xf numFmtId="0" fontId="62" fillId="34" borderId="0" xfId="55" applyFont="1" applyFill="1" applyBorder="1" applyAlignment="1">
      <alignment horizontal="centerContinuous"/>
      <protection/>
    </xf>
    <xf numFmtId="0" fontId="0" fillId="34" borderId="0" xfId="0" applyFill="1" applyBorder="1" applyAlignment="1">
      <alignment horizontal="center"/>
    </xf>
    <xf numFmtId="0" fontId="62" fillId="34" borderId="0" xfId="55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horizontal="center"/>
    </xf>
    <xf numFmtId="9" fontId="45" fillId="34" borderId="0" xfId="73" applyFont="1" applyFill="1" applyBorder="1" applyAlignment="1">
      <alignment horizontal="left"/>
    </xf>
    <xf numFmtId="9" fontId="62" fillId="34" borderId="0" xfId="73" applyFont="1" applyFill="1" applyBorder="1" applyAlignment="1">
      <alignment horizontal="left"/>
    </xf>
    <xf numFmtId="0" fontId="68" fillId="34" borderId="0" xfId="55" applyFont="1" applyFill="1" applyBorder="1" applyAlignment="1">
      <alignment horizontal="centerContinuous"/>
      <protection/>
    </xf>
    <xf numFmtId="0" fontId="45" fillId="34" borderId="0" xfId="55" applyFill="1">
      <alignment/>
      <protection/>
    </xf>
    <xf numFmtId="0" fontId="60" fillId="34" borderId="0" xfId="55" applyFont="1" applyFill="1">
      <alignment/>
      <protection/>
    </xf>
    <xf numFmtId="0" fontId="62" fillId="34" borderId="0" xfId="55" applyFont="1" applyFill="1">
      <alignment/>
      <protection/>
    </xf>
    <xf numFmtId="0" fontId="69" fillId="34" borderId="0" xfId="55" applyFont="1" applyFill="1" applyBorder="1">
      <alignment/>
      <protection/>
    </xf>
    <xf numFmtId="0" fontId="62" fillId="34" borderId="0" xfId="55" applyFont="1" applyFill="1" applyBorder="1" applyAlignment="1">
      <alignment horizontal="center"/>
      <protection/>
    </xf>
    <xf numFmtId="0" fontId="62" fillId="34" borderId="0" xfId="55" applyFont="1" applyFill="1" applyAlignment="1">
      <alignment horizontal="center"/>
      <protection/>
    </xf>
    <xf numFmtId="0" fontId="70" fillId="34" borderId="0" xfId="55" applyFont="1" applyFill="1" applyBorder="1">
      <alignment/>
      <protection/>
    </xf>
    <xf numFmtId="0" fontId="63" fillId="34" borderId="0" xfId="55" applyFont="1" applyFill="1" applyBorder="1" applyAlignment="1">
      <alignment horizontal="center"/>
      <protection/>
    </xf>
    <xf numFmtId="14" fontId="6" fillId="33" borderId="11" xfId="0" applyNumberFormat="1" applyFont="1" applyFill="1" applyBorder="1" applyAlignment="1">
      <alignment/>
    </xf>
    <xf numFmtId="14" fontId="6" fillId="33" borderId="12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171" fontId="6" fillId="33" borderId="10" xfId="0" applyNumberFormat="1" applyFont="1" applyFill="1" applyBorder="1" applyAlignment="1">
      <alignment horizontal="left"/>
    </xf>
    <xf numFmtId="170" fontId="6" fillId="33" borderId="11" xfId="0" applyNumberFormat="1" applyFont="1" applyFill="1" applyBorder="1" applyAlignment="1">
      <alignment/>
    </xf>
    <xf numFmtId="171" fontId="6" fillId="33" borderId="11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3" fillId="34" borderId="0" xfId="55" applyFont="1" applyFill="1" applyBorder="1" applyAlignment="1">
      <alignment horizontal="left"/>
      <protection/>
    </xf>
    <xf numFmtId="0" fontId="64" fillId="34" borderId="0" xfId="55" applyFont="1" applyFill="1" applyBorder="1" applyAlignment="1">
      <alignment horizontal="left"/>
      <protection/>
    </xf>
    <xf numFmtId="0" fontId="63" fillId="35" borderId="14" xfId="55" applyFont="1" applyFill="1" applyBorder="1" applyAlignment="1">
      <alignment vertical="center"/>
      <protection/>
    </xf>
    <xf numFmtId="0" fontId="63" fillId="35" borderId="15" xfId="55" applyFont="1" applyFill="1" applyBorder="1" applyAlignment="1">
      <alignment vertical="center"/>
      <protection/>
    </xf>
    <xf numFmtId="0" fontId="45" fillId="35" borderId="15" xfId="55" applyFont="1" applyFill="1" applyBorder="1" applyAlignment="1">
      <alignment vertical="center"/>
      <protection/>
    </xf>
    <xf numFmtId="0" fontId="60" fillId="34" borderId="0" xfId="55" applyFont="1" applyFill="1" applyBorder="1" applyAlignment="1">
      <alignment vertical="center"/>
      <protection/>
    </xf>
    <xf numFmtId="0" fontId="45" fillId="34" borderId="0" xfId="55" applyFont="1" applyFill="1" applyAlignment="1">
      <alignment vertical="center"/>
      <protection/>
    </xf>
    <xf numFmtId="0" fontId="63" fillId="35" borderId="15" xfId="55" applyFont="1" applyFill="1" applyBorder="1" applyAlignment="1">
      <alignment horizontal="center" vertical="center"/>
      <protection/>
    </xf>
    <xf numFmtId="0" fontId="62" fillId="34" borderId="0" xfId="55" applyFont="1" applyFill="1" applyBorder="1" applyAlignment="1">
      <alignment vertical="center"/>
      <protection/>
    </xf>
    <xf numFmtId="0" fontId="60" fillId="34" borderId="0" xfId="55" applyFont="1" applyFill="1" applyAlignment="1">
      <alignment vertical="center"/>
      <protection/>
    </xf>
    <xf numFmtId="0" fontId="63" fillId="35" borderId="14" xfId="55" applyFont="1" applyFill="1" applyBorder="1" applyAlignment="1">
      <alignment horizontal="left" vertical="center"/>
      <protection/>
    </xf>
    <xf numFmtId="0" fontId="9" fillId="35" borderId="15" xfId="0" applyFont="1" applyFill="1" applyBorder="1" applyAlignment="1">
      <alignment horizontal="center" vertical="center"/>
    </xf>
    <xf numFmtId="9" fontId="60" fillId="34" borderId="0" xfId="73" applyFont="1" applyFill="1" applyBorder="1" applyAlignment="1">
      <alignment horizontal="left" vertical="center"/>
    </xf>
    <xf numFmtId="0" fontId="66" fillId="35" borderId="15" xfId="55" applyFont="1" applyFill="1" applyBorder="1" applyAlignment="1">
      <alignment horizontal="center" vertical="center"/>
      <protection/>
    </xf>
    <xf numFmtId="166" fontId="62" fillId="34" borderId="0" xfId="55" applyNumberFormat="1" applyFont="1" applyFill="1" applyBorder="1" applyAlignment="1">
      <alignment horizontal="right"/>
      <protection/>
    </xf>
    <xf numFmtId="49" fontId="70" fillId="34" borderId="0" xfId="55" applyNumberFormat="1" applyFont="1" applyFill="1" applyBorder="1" applyAlignment="1">
      <alignment horizontal="right"/>
      <protection/>
    </xf>
    <xf numFmtId="166" fontId="0" fillId="34" borderId="0" xfId="0" applyNumberFormat="1" applyFill="1" applyBorder="1" applyAlignment="1">
      <alignment horizontal="right"/>
    </xf>
    <xf numFmtId="166" fontId="63" fillId="34" borderId="0" xfId="55" applyNumberFormat="1" applyFont="1" applyFill="1" applyBorder="1" applyAlignment="1">
      <alignment horizontal="right"/>
      <protection/>
    </xf>
    <xf numFmtId="166" fontId="62" fillId="34" borderId="0" xfId="55" applyNumberFormat="1" applyFont="1" applyFill="1" applyAlignment="1">
      <alignment horizontal="right"/>
      <protection/>
    </xf>
    <xf numFmtId="43" fontId="5" fillId="35" borderId="10" xfId="42" applyFont="1" applyFill="1" applyBorder="1" applyAlignment="1">
      <alignment horizontal="right"/>
    </xf>
    <xf numFmtId="43" fontId="5" fillId="35" borderId="16" xfId="42" applyFont="1" applyFill="1" applyBorder="1" applyAlignment="1">
      <alignment horizontal="right"/>
    </xf>
    <xf numFmtId="168" fontId="5" fillId="35" borderId="10" xfId="42" applyNumberFormat="1" applyFont="1" applyFill="1" applyBorder="1" applyAlignment="1">
      <alignment horizontal="right"/>
    </xf>
    <xf numFmtId="168" fontId="5" fillId="35" borderId="16" xfId="42" applyNumberFormat="1" applyFont="1" applyFill="1" applyBorder="1" applyAlignment="1">
      <alignment horizontal="right"/>
    </xf>
    <xf numFmtId="0" fontId="62" fillId="34" borderId="0" xfId="55" applyFont="1" applyFill="1" applyBorder="1" applyProtection="1">
      <alignment/>
      <protection/>
    </xf>
    <xf numFmtId="0" fontId="62" fillId="34" borderId="0" xfId="55" applyFont="1" applyFill="1" applyProtection="1">
      <alignment/>
      <protection/>
    </xf>
    <xf numFmtId="0" fontId="66" fillId="34" borderId="0" xfId="55" applyFont="1" applyFill="1" applyBorder="1" applyAlignment="1">
      <alignment horizontal="left"/>
      <protection/>
    </xf>
    <xf numFmtId="0" fontId="71" fillId="34" borderId="0" xfId="55" applyFont="1" applyFill="1" applyBorder="1">
      <alignment/>
      <protection/>
    </xf>
    <xf numFmtId="0" fontId="71" fillId="34" borderId="0" xfId="55" applyFont="1" applyFill="1" applyBorder="1" applyAlignment="1">
      <alignment horizontal="left"/>
      <protection/>
    </xf>
    <xf numFmtId="0" fontId="71" fillId="34" borderId="0" xfId="55" applyFont="1" applyFill="1" applyBorder="1" applyAlignment="1">
      <alignment horizontal="right"/>
      <protection/>
    </xf>
    <xf numFmtId="166" fontId="71" fillId="34" borderId="0" xfId="55" applyNumberFormat="1" applyFont="1" applyFill="1" applyBorder="1" applyAlignment="1">
      <alignment horizontal="center"/>
      <protection/>
    </xf>
    <xf numFmtId="0" fontId="62" fillId="34" borderId="0" xfId="55" applyFont="1" applyFill="1" applyBorder="1" applyAlignment="1">
      <alignment horizontal="left" vertical="top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63" fillId="34" borderId="10" xfId="55" applyFont="1" applyFill="1" applyBorder="1" applyAlignment="1" applyProtection="1">
      <alignment horizontal="center"/>
      <protection/>
    </xf>
    <xf numFmtId="0" fontId="63" fillId="34" borderId="17" xfId="55" applyFont="1" applyFill="1" applyBorder="1" applyAlignment="1" applyProtection="1">
      <alignment horizontal="center"/>
      <protection/>
    </xf>
    <xf numFmtId="0" fontId="62" fillId="34" borderId="0" xfId="55" applyFont="1" applyFill="1" applyBorder="1" applyAlignment="1">
      <alignment horizontal="center" wrapText="1"/>
      <protection/>
    </xf>
    <xf numFmtId="166" fontId="62" fillId="34" borderId="0" xfId="55" applyNumberFormat="1" applyFont="1" applyFill="1" applyBorder="1" applyAlignment="1">
      <alignment horizontal="right" wrapText="1"/>
      <protection/>
    </xf>
    <xf numFmtId="0" fontId="45" fillId="34" borderId="0" xfId="55" applyFill="1" applyAlignment="1">
      <alignment wrapText="1"/>
      <protection/>
    </xf>
    <xf numFmtId="0" fontId="60" fillId="34" borderId="0" xfId="55" applyFont="1" applyFill="1" applyAlignment="1">
      <alignment horizontal="center"/>
      <protection/>
    </xf>
    <xf numFmtId="43" fontId="45" fillId="34" borderId="0" xfId="56" applyNumberFormat="1" applyFill="1" applyBorder="1" applyAlignment="1">
      <alignment horizontal="center"/>
      <protection/>
    </xf>
    <xf numFmtId="43" fontId="5" fillId="34" borderId="0" xfId="42" applyFont="1" applyFill="1" applyBorder="1" applyAlignment="1">
      <alignment horizontal="center"/>
    </xf>
    <xf numFmtId="0" fontId="13" fillId="34" borderId="0" xfId="67" applyFont="1" applyFill="1" applyBorder="1" applyAlignment="1">
      <alignment horizontal="center" vertical="center" wrapText="1"/>
      <protection/>
    </xf>
    <xf numFmtId="43" fontId="5" fillId="35" borderId="18" xfId="42" applyFont="1" applyFill="1" applyBorder="1" applyAlignment="1">
      <alignment horizontal="right"/>
    </xf>
    <xf numFmtId="43" fontId="5" fillId="35" borderId="19" xfId="42" applyFont="1" applyFill="1" applyBorder="1" applyAlignment="1">
      <alignment horizontal="right"/>
    </xf>
    <xf numFmtId="43" fontId="5" fillId="35" borderId="10" xfId="42" applyFont="1" applyFill="1" applyBorder="1" applyAlignment="1">
      <alignment horizontal="center"/>
    </xf>
    <xf numFmtId="43" fontId="5" fillId="35" borderId="16" xfId="42" applyFont="1" applyFill="1" applyBorder="1" applyAlignment="1">
      <alignment horizontal="center"/>
    </xf>
    <xf numFmtId="49" fontId="45" fillId="2" borderId="20" xfId="55" applyNumberFormat="1" applyFont="1" applyFill="1" applyBorder="1" applyAlignment="1" applyProtection="1">
      <alignment horizontal="center"/>
      <protection locked="0"/>
    </xf>
    <xf numFmtId="170" fontId="6" fillId="34" borderId="10" xfId="0" applyNumberFormat="1" applyFont="1" applyFill="1" applyBorder="1" applyAlignment="1" applyProtection="1">
      <alignment horizontal="center"/>
      <protection/>
    </xf>
    <xf numFmtId="43" fontId="13" fillId="35" borderId="21" xfId="42" applyFont="1" applyFill="1" applyBorder="1" applyAlignment="1">
      <alignment horizontal="center"/>
    </xf>
    <xf numFmtId="43" fontId="13" fillId="35" borderId="21" xfId="42" applyNumberFormat="1" applyFont="1" applyFill="1" applyBorder="1" applyAlignment="1">
      <alignment horizontal="center"/>
    </xf>
    <xf numFmtId="0" fontId="13" fillId="35" borderId="11" xfId="67" applyFont="1" applyFill="1" applyBorder="1" applyAlignment="1">
      <alignment horizontal="center"/>
      <protection/>
    </xf>
    <xf numFmtId="0" fontId="13" fillId="35" borderId="22" xfId="67" applyFont="1" applyFill="1" applyBorder="1" applyAlignment="1">
      <alignment horizontal="center"/>
      <protection/>
    </xf>
    <xf numFmtId="0" fontId="62" fillId="35" borderId="23" xfId="55" applyFont="1" applyFill="1" applyBorder="1" applyAlignment="1">
      <alignment horizontal="center"/>
      <protection/>
    </xf>
    <xf numFmtId="0" fontId="17" fillId="35" borderId="24" xfId="0" applyFont="1" applyFill="1" applyBorder="1" applyAlignment="1" applyProtection="1">
      <alignment horizontal="center" wrapText="1"/>
      <protection locked="0"/>
    </xf>
    <xf numFmtId="0" fontId="62" fillId="35" borderId="25" xfId="55" applyFont="1" applyFill="1" applyBorder="1" applyAlignment="1">
      <alignment horizontal="center"/>
      <protection/>
    </xf>
    <xf numFmtId="0" fontId="17" fillId="35" borderId="24" xfId="55" applyFont="1" applyFill="1" applyBorder="1" applyAlignment="1" applyProtection="1">
      <alignment horizontal="center"/>
      <protection locked="0"/>
    </xf>
    <xf numFmtId="0" fontId="62" fillId="35" borderId="26" xfId="55" applyFont="1" applyFill="1" applyBorder="1" applyAlignment="1">
      <alignment horizontal="center"/>
      <protection/>
    </xf>
    <xf numFmtId="0" fontId="17" fillId="35" borderId="27" xfId="55" applyFont="1" applyFill="1" applyBorder="1" applyAlignment="1" applyProtection="1">
      <alignment horizontal="center"/>
      <protection locked="0"/>
    </xf>
    <xf numFmtId="43" fontId="4" fillId="35" borderId="28" xfId="56" applyNumberFormat="1" applyFont="1" applyFill="1" applyBorder="1" applyAlignment="1">
      <alignment horizontal="center"/>
      <protection/>
    </xf>
    <xf numFmtId="43" fontId="4" fillId="35" borderId="29" xfId="56" applyNumberFormat="1" applyFont="1" applyFill="1" applyBorder="1" applyAlignment="1">
      <alignment horizontal="center"/>
      <protection/>
    </xf>
    <xf numFmtId="168" fontId="14" fillId="35" borderId="30" xfId="42" applyNumberFormat="1" applyFont="1" applyFill="1" applyBorder="1" applyAlignment="1">
      <alignment horizontal="right"/>
    </xf>
    <xf numFmtId="43" fontId="14" fillId="35" borderId="30" xfId="42" applyFont="1" applyFill="1" applyBorder="1" applyAlignment="1">
      <alignment horizontal="right"/>
    </xf>
    <xf numFmtId="43" fontId="14" fillId="35" borderId="31" xfId="42" applyFont="1" applyFill="1" applyBorder="1" applyAlignment="1">
      <alignment horizontal="center"/>
    </xf>
    <xf numFmtId="43" fontId="14" fillId="35" borderId="32" xfId="42" applyFont="1" applyFill="1" applyBorder="1" applyAlignment="1">
      <alignment horizontal="center"/>
    </xf>
    <xf numFmtId="43" fontId="14" fillId="35" borderId="33" xfId="42" applyFont="1" applyFill="1" applyBorder="1" applyAlignment="1">
      <alignment horizontal="center"/>
    </xf>
    <xf numFmtId="43" fontId="14" fillId="35" borderId="34" xfId="42" applyFont="1" applyFill="1" applyBorder="1" applyAlignment="1">
      <alignment horizontal="center"/>
    </xf>
    <xf numFmtId="0" fontId="64" fillId="34" borderId="35" xfId="55" applyFont="1" applyFill="1" applyBorder="1" applyAlignment="1">
      <alignment/>
      <protection/>
    </xf>
    <xf numFmtId="0" fontId="70" fillId="34" borderId="35" xfId="55" applyFont="1" applyFill="1" applyBorder="1" applyAlignment="1">
      <alignment vertical="center"/>
      <protection/>
    </xf>
    <xf numFmtId="0" fontId="13" fillId="34" borderId="0" xfId="0" applyFont="1" applyFill="1" applyBorder="1" applyAlignment="1">
      <alignment horizontal="center"/>
    </xf>
    <xf numFmtId="0" fontId="4" fillId="34" borderId="36" xfId="55" applyFont="1" applyFill="1" applyBorder="1">
      <alignment/>
      <protection/>
    </xf>
    <xf numFmtId="0" fontId="70" fillId="34" borderId="35" xfId="55" applyFont="1" applyFill="1" applyBorder="1" applyAlignment="1">
      <alignment/>
      <protection/>
    </xf>
    <xf numFmtId="0" fontId="4" fillId="34" borderId="37" xfId="55" applyFont="1" applyFill="1" applyBorder="1" applyAlignment="1">
      <alignment/>
      <protection/>
    </xf>
    <xf numFmtId="0" fontId="66" fillId="34" borderId="35" xfId="55" applyFont="1" applyFill="1" applyBorder="1" applyAlignment="1">
      <alignment/>
      <protection/>
    </xf>
    <xf numFmtId="0" fontId="4" fillId="34" borderId="37" xfId="55" applyFont="1" applyFill="1" applyBorder="1" applyAlignment="1">
      <alignment vertical="center"/>
      <protection/>
    </xf>
    <xf numFmtId="0" fontId="66" fillId="34" borderId="35" xfId="55" applyFont="1" applyFill="1" applyBorder="1" applyAlignment="1">
      <alignment vertical="center"/>
      <protection/>
    </xf>
    <xf numFmtId="0" fontId="45" fillId="34" borderId="38" xfId="55" applyFill="1" applyBorder="1">
      <alignment/>
      <protection/>
    </xf>
    <xf numFmtId="0" fontId="60" fillId="34" borderId="38" xfId="55" applyFont="1" applyFill="1" applyBorder="1">
      <alignment/>
      <protection/>
    </xf>
    <xf numFmtId="0" fontId="45" fillId="34" borderId="38" xfId="55" applyFont="1" applyFill="1" applyBorder="1" applyAlignment="1">
      <alignment vertical="center"/>
      <protection/>
    </xf>
    <xf numFmtId="0" fontId="60" fillId="34" borderId="38" xfId="55" applyFont="1" applyFill="1" applyBorder="1" applyAlignment="1">
      <alignment vertical="center"/>
      <protection/>
    </xf>
    <xf numFmtId="0" fontId="13" fillId="35" borderId="39" xfId="67" applyFont="1" applyFill="1" applyBorder="1" applyAlignment="1">
      <alignment horizontal="center"/>
      <protection/>
    </xf>
    <xf numFmtId="0" fontId="6" fillId="35" borderId="10" xfId="55" applyFont="1" applyFill="1" applyBorder="1" applyAlignment="1">
      <alignment horizontal="center"/>
      <protection/>
    </xf>
    <xf numFmtId="0" fontId="6" fillId="35" borderId="14" xfId="55" applyFont="1" applyFill="1" applyBorder="1" applyAlignment="1">
      <alignment horizontal="center"/>
      <protection/>
    </xf>
    <xf numFmtId="0" fontId="6" fillId="35" borderId="16" xfId="55" applyFont="1" applyFill="1" applyBorder="1" applyAlignment="1">
      <alignment horizontal="center"/>
      <protection/>
    </xf>
    <xf numFmtId="0" fontId="6" fillId="35" borderId="10" xfId="56" applyFont="1" applyFill="1" applyBorder="1" applyAlignment="1">
      <alignment horizontal="center"/>
      <protection/>
    </xf>
    <xf numFmtId="0" fontId="6" fillId="35" borderId="16" xfId="56" applyFont="1" applyFill="1" applyBorder="1" applyAlignment="1">
      <alignment horizontal="center"/>
      <protection/>
    </xf>
    <xf numFmtId="43" fontId="14" fillId="35" borderId="31" xfId="42" applyFont="1" applyFill="1" applyBorder="1" applyAlignment="1">
      <alignment horizontal="center"/>
    </xf>
    <xf numFmtId="43" fontId="14" fillId="35" borderId="40" xfId="42" applyFont="1" applyFill="1" applyBorder="1" applyAlignment="1">
      <alignment horizontal="center"/>
    </xf>
    <xf numFmtId="0" fontId="14" fillId="34" borderId="0" xfId="55" applyFont="1" applyFill="1" applyAlignment="1">
      <alignment horizontal="center"/>
      <protection/>
    </xf>
    <xf numFmtId="0" fontId="6" fillId="34" borderId="0" xfId="55" applyFont="1" applyFill="1" applyAlignment="1">
      <alignment horizontal="center"/>
      <protection/>
    </xf>
    <xf numFmtId="0" fontId="6" fillId="34" borderId="0" xfId="55" applyFont="1" applyFill="1" applyBorder="1" applyAlignment="1">
      <alignment horizontal="center"/>
      <protection/>
    </xf>
    <xf numFmtId="0" fontId="4" fillId="34" borderId="0" xfId="55" applyFont="1" applyFill="1">
      <alignment/>
      <protection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/>
      <protection/>
    </xf>
    <xf numFmtId="0" fontId="6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horizontal="center" vertical="center"/>
      <protection/>
    </xf>
    <xf numFmtId="0" fontId="6" fillId="34" borderId="0" xfId="55" applyFont="1" applyFill="1" applyAlignment="1">
      <alignment/>
      <protection/>
    </xf>
    <xf numFmtId="0" fontId="4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Border="1" applyAlignment="1">
      <alignment/>
      <protection/>
    </xf>
    <xf numFmtId="43" fontId="5" fillId="36" borderId="10" xfId="42" applyFont="1" applyFill="1" applyBorder="1" applyAlignment="1">
      <alignment horizontal="center"/>
    </xf>
    <xf numFmtId="43" fontId="6" fillId="36" borderId="10" xfId="56" applyNumberFormat="1" applyFont="1" applyFill="1" applyBorder="1" applyAlignment="1">
      <alignment horizontal="center"/>
      <protection/>
    </xf>
    <xf numFmtId="43" fontId="5" fillId="36" borderId="41" xfId="42" applyFont="1" applyFill="1" applyBorder="1" applyAlignment="1">
      <alignment horizontal="center"/>
    </xf>
    <xf numFmtId="0" fontId="64" fillId="35" borderId="42" xfId="55" applyFont="1" applyFill="1" applyBorder="1" applyAlignment="1">
      <alignment horizontal="center"/>
      <protection/>
    </xf>
    <xf numFmtId="0" fontId="13" fillId="35" borderId="43" xfId="0" applyFont="1" applyFill="1" applyBorder="1" applyAlignment="1">
      <alignment horizontal="left"/>
    </xf>
    <xf numFmtId="0" fontId="65" fillId="35" borderId="42" xfId="55" applyFont="1" applyFill="1" applyBorder="1" applyAlignment="1">
      <alignment/>
      <protection/>
    </xf>
    <xf numFmtId="0" fontId="13" fillId="35" borderId="44" xfId="67" applyFont="1" applyFill="1" applyBorder="1" applyAlignment="1">
      <alignment horizontal="center"/>
      <protection/>
    </xf>
    <xf numFmtId="43" fontId="5" fillId="36" borderId="18" xfId="42" applyFont="1" applyFill="1" applyBorder="1" applyAlignment="1">
      <alignment horizontal="center"/>
    </xf>
    <xf numFmtId="43" fontId="5" fillId="35" borderId="18" xfId="42" applyFont="1" applyFill="1" applyBorder="1" applyAlignment="1">
      <alignment horizontal="center"/>
    </xf>
    <xf numFmtId="43" fontId="5" fillId="35" borderId="19" xfId="42" applyFont="1" applyFill="1" applyBorder="1" applyAlignment="1">
      <alignment horizontal="center"/>
    </xf>
    <xf numFmtId="43" fontId="14" fillId="35" borderId="45" xfId="42" applyFont="1" applyFill="1" applyBorder="1" applyAlignment="1">
      <alignment horizontal="center"/>
    </xf>
    <xf numFmtId="43" fontId="13" fillId="35" borderId="46" xfId="42" applyFont="1" applyFill="1" applyBorder="1" applyAlignment="1">
      <alignment horizontal="center"/>
    </xf>
    <xf numFmtId="43" fontId="5" fillId="36" borderId="16" xfId="42" applyFont="1" applyFill="1" applyBorder="1" applyAlignment="1">
      <alignment horizontal="center"/>
    </xf>
    <xf numFmtId="43" fontId="14" fillId="35" borderId="30" xfId="42" applyFont="1" applyFill="1" applyBorder="1" applyAlignment="1">
      <alignment horizontal="center"/>
    </xf>
    <xf numFmtId="43" fontId="13" fillId="35" borderId="47" xfId="42" applyFont="1" applyFill="1" applyBorder="1" applyAlignment="1">
      <alignment horizontal="center"/>
    </xf>
    <xf numFmtId="10" fontId="5" fillId="35" borderId="48" xfId="73" applyNumberFormat="1" applyFont="1" applyFill="1" applyBorder="1" applyAlignment="1">
      <alignment horizontal="center"/>
    </xf>
    <xf numFmtId="10" fontId="5" fillId="35" borderId="49" xfId="73" applyNumberFormat="1" applyFont="1" applyFill="1" applyBorder="1" applyAlignment="1">
      <alignment horizontal="center"/>
    </xf>
    <xf numFmtId="9" fontId="14" fillId="35" borderId="50" xfId="73" applyFont="1" applyFill="1" applyBorder="1" applyAlignment="1">
      <alignment horizontal="center"/>
    </xf>
    <xf numFmtId="0" fontId="13" fillId="35" borderId="51" xfId="0" applyFont="1" applyFill="1" applyBorder="1" applyAlignment="1">
      <alignment horizontal="left"/>
    </xf>
    <xf numFmtId="168" fontId="5" fillId="35" borderId="10" xfId="42" applyNumberFormat="1" applyFont="1" applyFill="1" applyBorder="1" applyAlignment="1">
      <alignment horizontal="right"/>
    </xf>
    <xf numFmtId="0" fontId="13" fillId="35" borderId="52" xfId="0" applyFont="1" applyFill="1" applyBorder="1" applyAlignment="1">
      <alignment horizontal="left"/>
    </xf>
    <xf numFmtId="10" fontId="5" fillId="35" borderId="48" xfId="73" applyNumberFormat="1" applyFont="1" applyFill="1" applyBorder="1" applyAlignment="1">
      <alignment horizontal="center"/>
    </xf>
    <xf numFmtId="43" fontId="5" fillId="35" borderId="10" xfId="42" applyFont="1" applyFill="1" applyBorder="1" applyAlignment="1">
      <alignment horizontal="right"/>
    </xf>
    <xf numFmtId="43" fontId="5" fillId="35" borderId="18" xfId="42" applyFont="1" applyFill="1" applyBorder="1" applyAlignment="1">
      <alignment horizontal="right"/>
    </xf>
    <xf numFmtId="43" fontId="5" fillId="36" borderId="10" xfId="42" applyFont="1" applyFill="1" applyBorder="1" applyAlignment="1">
      <alignment horizontal="center"/>
    </xf>
    <xf numFmtId="0" fontId="13" fillId="35" borderId="52" xfId="67" applyFont="1" applyFill="1" applyBorder="1" applyAlignment="1">
      <alignment horizontal="left"/>
      <protection/>
    </xf>
    <xf numFmtId="43" fontId="5" fillId="36" borderId="18" xfId="42" applyFont="1" applyFill="1" applyBorder="1" applyAlignment="1">
      <alignment horizontal="center"/>
    </xf>
    <xf numFmtId="170" fontId="4" fillId="2" borderId="10" xfId="55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vertical="top" wrapText="1"/>
    </xf>
    <xf numFmtId="165" fontId="7" fillId="37" borderId="10" xfId="73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165" fontId="7" fillId="38" borderId="10" xfId="73" applyNumberFormat="1" applyFont="1" applyFill="1" applyBorder="1" applyAlignment="1">
      <alignment horizontal="center" wrapText="1"/>
    </xf>
    <xf numFmtId="0" fontId="4" fillId="38" borderId="0" xfId="0" applyFont="1" applyFill="1" applyAlignment="1">
      <alignment horizontal="center"/>
    </xf>
    <xf numFmtId="169" fontId="11" fillId="38" borderId="0" xfId="0" applyNumberFormat="1" applyFont="1" applyFill="1" applyAlignment="1">
      <alignment wrapText="1"/>
    </xf>
    <xf numFmtId="0" fontId="11" fillId="38" borderId="0" xfId="0" applyFont="1" applyFill="1" applyAlignment="1">
      <alignment wrapText="1"/>
    </xf>
    <xf numFmtId="0" fontId="6" fillId="38" borderId="0" xfId="0" applyFont="1" applyFill="1" applyAlignment="1">
      <alignment/>
    </xf>
    <xf numFmtId="0" fontId="4" fillId="38" borderId="0" xfId="0" applyFont="1" applyFill="1" applyAlignment="1">
      <alignment/>
    </xf>
    <xf numFmtId="49" fontId="6" fillId="37" borderId="53" xfId="0" applyNumberFormat="1" applyFont="1" applyFill="1" applyBorder="1" applyAlignment="1">
      <alignment horizontal="center" vertical="top" wrapText="1"/>
    </xf>
    <xf numFmtId="49" fontId="6" fillId="37" borderId="53" xfId="0" applyNumberFormat="1" applyFont="1" applyFill="1" applyBorder="1" applyAlignment="1">
      <alignment horizontal="center"/>
    </xf>
    <xf numFmtId="165" fontId="7" fillId="37" borderId="12" xfId="73" applyNumberFormat="1" applyFont="1" applyFill="1" applyBorder="1" applyAlignment="1">
      <alignment horizontal="center" wrapText="1"/>
    </xf>
    <xf numFmtId="49" fontId="6" fillId="37" borderId="54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49" fontId="6" fillId="37" borderId="12" xfId="0" applyNumberFormat="1" applyFont="1" applyFill="1" applyBorder="1" applyAlignment="1">
      <alignment horizontal="center"/>
    </xf>
    <xf numFmtId="169" fontId="11" fillId="38" borderId="55" xfId="0" applyNumberFormat="1" applyFont="1" applyFill="1" applyBorder="1" applyAlignment="1">
      <alignment horizontal="center" wrapText="1"/>
    </xf>
    <xf numFmtId="169" fontId="5" fillId="38" borderId="55" xfId="0" applyNumberFormat="1" applyFont="1" applyFill="1" applyBorder="1" applyAlignment="1">
      <alignment horizontal="center" wrapText="1"/>
    </xf>
    <xf numFmtId="0" fontId="5" fillId="38" borderId="56" xfId="0" applyFont="1" applyFill="1" applyBorder="1" applyAlignment="1">
      <alignment horizontal="center"/>
    </xf>
    <xf numFmtId="165" fontId="5" fillId="38" borderId="57" xfId="0" applyNumberFormat="1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5" fillId="38" borderId="57" xfId="0" applyNumberFormat="1" applyFont="1" applyFill="1" applyBorder="1" applyAlignment="1">
      <alignment horizontal="center"/>
    </xf>
    <xf numFmtId="0" fontId="13" fillId="38" borderId="56" xfId="0" applyFont="1" applyFill="1" applyBorder="1" applyAlignment="1">
      <alignment horizontal="center"/>
    </xf>
    <xf numFmtId="0" fontId="13" fillId="38" borderId="57" xfId="0" applyFont="1" applyFill="1" applyBorder="1" applyAlignment="1">
      <alignment horizontal="center"/>
    </xf>
    <xf numFmtId="0" fontId="5" fillId="38" borderId="55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vertical="top"/>
    </xf>
    <xf numFmtId="0" fontId="11" fillId="33" borderId="58" xfId="0" applyFont="1" applyFill="1" applyBorder="1" applyAlignment="1">
      <alignment horizontal="center" wrapText="1"/>
    </xf>
    <xf numFmtId="0" fontId="11" fillId="33" borderId="58" xfId="0" applyFont="1" applyFill="1" applyBorder="1" applyAlignment="1">
      <alignment wrapText="1"/>
    </xf>
    <xf numFmtId="0" fontId="11" fillId="37" borderId="58" xfId="0" applyFont="1" applyFill="1" applyBorder="1" applyAlignment="1">
      <alignment horizontal="center" wrapText="1"/>
    </xf>
    <xf numFmtId="0" fontId="11" fillId="38" borderId="59" xfId="0" applyFont="1" applyFill="1" applyBorder="1" applyAlignment="1">
      <alignment horizontal="center" wrapText="1"/>
    </xf>
    <xf numFmtId="164" fontId="7" fillId="37" borderId="10" xfId="73" applyNumberFormat="1" applyFont="1" applyFill="1" applyBorder="1" applyAlignment="1">
      <alignment horizontal="center" wrapText="1"/>
    </xf>
    <xf numFmtId="164" fontId="7" fillId="37" borderId="12" xfId="73" applyNumberFormat="1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 wrapText="1"/>
    </xf>
    <xf numFmtId="10" fontId="66" fillId="35" borderId="18" xfId="73" applyNumberFormat="1" applyFont="1" applyFill="1" applyBorder="1" applyAlignment="1">
      <alignment horizontal="left" vertical="center"/>
    </xf>
    <xf numFmtId="10" fontId="63" fillId="34" borderId="0" xfId="55" applyNumberFormat="1" applyFont="1" applyFill="1" applyBorder="1" applyAlignment="1">
      <alignment horizontal="center"/>
      <protection/>
    </xf>
    <xf numFmtId="165" fontId="6" fillId="37" borderId="61" xfId="73" applyNumberFormat="1" applyFont="1" applyFill="1" applyBorder="1" applyAlignment="1">
      <alignment horizontal="center" wrapText="1"/>
    </xf>
    <xf numFmtId="165" fontId="6" fillId="38" borderId="61" xfId="73" applyNumberFormat="1" applyFont="1" applyFill="1" applyBorder="1" applyAlignment="1">
      <alignment horizontal="center" wrapText="1"/>
    </xf>
    <xf numFmtId="165" fontId="6" fillId="37" borderId="62" xfId="73" applyNumberFormat="1" applyFont="1" applyFill="1" applyBorder="1" applyAlignment="1">
      <alignment horizontal="center" wrapText="1"/>
    </xf>
    <xf numFmtId="0" fontId="17" fillId="38" borderId="56" xfId="0" applyFont="1" applyFill="1" applyBorder="1" applyAlignment="1">
      <alignment horizontal="center" wrapText="1"/>
    </xf>
    <xf numFmtId="0" fontId="17" fillId="38" borderId="57" xfId="0" applyFont="1" applyFill="1" applyBorder="1" applyAlignment="1">
      <alignment horizontal="center" wrapText="1"/>
    </xf>
    <xf numFmtId="0" fontId="11" fillId="39" borderId="58" xfId="0" applyFont="1" applyFill="1" applyBorder="1" applyAlignment="1">
      <alignment horizontal="center" wrapText="1"/>
    </xf>
    <xf numFmtId="165" fontId="7" fillId="39" borderId="10" xfId="73" applyNumberFormat="1" applyFont="1" applyFill="1" applyBorder="1" applyAlignment="1">
      <alignment horizontal="center" wrapText="1"/>
    </xf>
    <xf numFmtId="165" fontId="7" fillId="39" borderId="12" xfId="73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3" fillId="35" borderId="21" xfId="0" applyFont="1" applyFill="1" applyBorder="1" applyAlignment="1">
      <alignment horizontal="right"/>
    </xf>
    <xf numFmtId="0" fontId="13" fillId="35" borderId="10" xfId="0" applyFont="1" applyFill="1" applyBorder="1" applyAlignment="1">
      <alignment horizontal="right"/>
    </xf>
    <xf numFmtId="0" fontId="13" fillId="35" borderId="10" xfId="67" applyFont="1" applyFill="1" applyBorder="1" applyAlignment="1">
      <alignment horizontal="right"/>
      <protection/>
    </xf>
    <xf numFmtId="0" fontId="16" fillId="35" borderId="10" xfId="70" applyFont="1" applyFill="1" applyBorder="1" applyAlignment="1">
      <alignment horizontal="right"/>
      <protection/>
    </xf>
    <xf numFmtId="0" fontId="13" fillId="35" borderId="16" xfId="0" applyFont="1" applyFill="1" applyBorder="1" applyAlignment="1">
      <alignment horizontal="right"/>
    </xf>
    <xf numFmtId="0" fontId="64" fillId="35" borderId="63" xfId="55" applyFont="1" applyFill="1" applyBorder="1" applyAlignment="1">
      <alignment horizontal="right"/>
      <protection/>
    </xf>
    <xf numFmtId="0" fontId="13" fillId="35" borderId="11" xfId="0" applyFont="1" applyFill="1" applyBorder="1" applyAlignment="1">
      <alignment horizontal="right"/>
    </xf>
    <xf numFmtId="0" fontId="13" fillId="35" borderId="10" xfId="70" applyFont="1" applyFill="1" applyBorder="1" applyAlignment="1">
      <alignment horizontal="right"/>
      <protection/>
    </xf>
    <xf numFmtId="0" fontId="15" fillId="35" borderId="63" xfId="0" applyFont="1" applyFill="1" applyBorder="1" applyAlignment="1">
      <alignment horizontal="right"/>
    </xf>
    <xf numFmtId="43" fontId="15" fillId="34" borderId="0" xfId="42" applyFont="1" applyFill="1" applyBorder="1" applyAlignment="1">
      <alignment horizontal="right"/>
    </xf>
    <xf numFmtId="0" fontId="66" fillId="34" borderId="0" xfId="55" applyFont="1" applyFill="1" applyBorder="1" applyAlignment="1">
      <alignment horizontal="right"/>
      <protection/>
    </xf>
    <xf numFmtId="0" fontId="70" fillId="34" borderId="0" xfId="55" applyFont="1" applyFill="1" applyBorder="1" applyAlignment="1">
      <alignment horizontal="right" vertical="center"/>
      <protection/>
    </xf>
    <xf numFmtId="0" fontId="70" fillId="34" borderId="0" xfId="55" applyFont="1" applyFill="1" applyBorder="1" applyAlignment="1">
      <alignment horizontal="right"/>
      <protection/>
    </xf>
    <xf numFmtId="0" fontId="66" fillId="34" borderId="0" xfId="55" applyFont="1" applyFill="1" applyBorder="1" applyAlignment="1">
      <alignment horizontal="right" vertical="center"/>
      <protection/>
    </xf>
    <xf numFmtId="0" fontId="17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165" fontId="5" fillId="38" borderId="10" xfId="0" applyNumberFormat="1" applyFont="1" applyFill="1" applyBorder="1" applyAlignment="1">
      <alignment horizontal="center"/>
    </xf>
    <xf numFmtId="172" fontId="4" fillId="34" borderId="0" xfId="55" applyNumberFormat="1" applyFont="1" applyFill="1" applyAlignment="1">
      <alignment horizontal="center"/>
      <protection/>
    </xf>
    <xf numFmtId="172" fontId="4" fillId="34" borderId="0" xfId="55" applyNumberFormat="1" applyFont="1" applyFill="1" applyAlignment="1" quotePrefix="1">
      <alignment horizontal="center"/>
      <protection/>
    </xf>
    <xf numFmtId="173" fontId="4" fillId="34" borderId="0" xfId="42" applyNumberFormat="1" applyFont="1" applyFill="1" applyAlignment="1">
      <alignment horizontal="center"/>
    </xf>
    <xf numFmtId="173" fontId="70" fillId="34" borderId="0" xfId="42" applyNumberFormat="1" applyFont="1" applyFill="1" applyBorder="1" applyAlignment="1">
      <alignment horizontal="right" vertical="center"/>
    </xf>
    <xf numFmtId="43" fontId="66" fillId="34" borderId="0" xfId="42" applyFont="1" applyFill="1" applyBorder="1" applyAlignment="1">
      <alignment horizontal="right"/>
    </xf>
    <xf numFmtId="174" fontId="6" fillId="34" borderId="0" xfId="42" applyNumberFormat="1" applyFont="1" applyFill="1" applyAlignment="1">
      <alignment horizontal="center"/>
    </xf>
    <xf numFmtId="175" fontId="6" fillId="34" borderId="0" xfId="42" applyNumberFormat="1" applyFont="1" applyFill="1" applyAlignment="1">
      <alignment horizontal="center"/>
    </xf>
    <xf numFmtId="2" fontId="6" fillId="34" borderId="0" xfId="55" applyNumberFormat="1" applyFont="1" applyFill="1" applyAlignment="1">
      <alignment horizontal="center"/>
      <protection/>
    </xf>
    <xf numFmtId="0" fontId="13" fillId="35" borderId="64" xfId="0" applyFont="1" applyFill="1" applyBorder="1" applyAlignment="1">
      <alignment horizontal="left"/>
    </xf>
    <xf numFmtId="43" fontId="14" fillId="35" borderId="45" xfId="42" applyFont="1" applyFill="1" applyBorder="1" applyAlignment="1" quotePrefix="1">
      <alignment horizontal="center"/>
    </xf>
    <xf numFmtId="43" fontId="70" fillId="34" borderId="0" xfId="55" applyNumberFormat="1" applyFont="1" applyFill="1" applyBorder="1" applyAlignment="1">
      <alignment horizontal="right"/>
      <protection/>
    </xf>
    <xf numFmtId="0" fontId="45" fillId="35" borderId="0" xfId="55" applyFill="1">
      <alignment/>
      <protection/>
    </xf>
    <xf numFmtId="0" fontId="45" fillId="35" borderId="0" xfId="55" applyFill="1" applyAlignment="1">
      <alignment wrapText="1"/>
      <protection/>
    </xf>
    <xf numFmtId="0" fontId="60" fillId="35" borderId="0" xfId="55" applyFont="1" applyFill="1">
      <alignment/>
      <protection/>
    </xf>
    <xf numFmtId="0" fontId="45" fillId="35" borderId="0" xfId="55" applyFont="1" applyFill="1" applyAlignment="1">
      <alignment vertical="center"/>
      <protection/>
    </xf>
    <xf numFmtId="0" fontId="60" fillId="35" borderId="0" xfId="55" applyFont="1" applyFill="1" applyAlignment="1">
      <alignment vertical="center"/>
      <protection/>
    </xf>
    <xf numFmtId="0" fontId="45" fillId="35" borderId="0" xfId="55" applyFill="1" applyBorder="1">
      <alignment/>
      <protection/>
    </xf>
    <xf numFmtId="49" fontId="6" fillId="40" borderId="53" xfId="0" applyNumberFormat="1" applyFont="1" applyFill="1" applyBorder="1" applyAlignment="1">
      <alignment horizontal="center"/>
    </xf>
    <xf numFmtId="49" fontId="6" fillId="40" borderId="10" xfId="0" applyNumberFormat="1" applyFont="1" applyFill="1" applyBorder="1" applyAlignment="1">
      <alignment horizontal="center"/>
    </xf>
    <xf numFmtId="0" fontId="6" fillId="40" borderId="10" xfId="0" applyFont="1" applyFill="1" applyBorder="1" applyAlignment="1">
      <alignment/>
    </xf>
    <xf numFmtId="164" fontId="7" fillId="40" borderId="10" xfId="73" applyNumberFormat="1" applyFont="1" applyFill="1" applyBorder="1" applyAlignment="1">
      <alignment horizontal="center" wrapText="1"/>
    </xf>
    <xf numFmtId="165" fontId="7" fillId="40" borderId="10" xfId="73" applyNumberFormat="1" applyFont="1" applyFill="1" applyBorder="1" applyAlignment="1">
      <alignment horizontal="center" wrapText="1"/>
    </xf>
    <xf numFmtId="165" fontId="6" fillId="40" borderId="61" xfId="73" applyNumberFormat="1" applyFont="1" applyFill="1" applyBorder="1" applyAlignment="1">
      <alignment horizontal="center" wrapText="1"/>
    </xf>
    <xf numFmtId="0" fontId="6" fillId="40" borderId="0" xfId="0" applyFont="1" applyFill="1" applyAlignment="1">
      <alignment/>
    </xf>
    <xf numFmtId="0" fontId="0" fillId="0" borderId="0" xfId="67">
      <alignment/>
      <protection/>
    </xf>
    <xf numFmtId="0" fontId="0" fillId="34" borderId="0" xfId="67" applyFill="1">
      <alignment/>
      <protection/>
    </xf>
    <xf numFmtId="0" fontId="18" fillId="34" borderId="0" xfId="67" applyFont="1" applyFill="1" applyAlignment="1">
      <alignment horizontal="center"/>
      <protection/>
    </xf>
    <xf numFmtId="0" fontId="19" fillId="34" borderId="0" xfId="67" applyFont="1" applyFill="1">
      <alignment/>
      <protection/>
    </xf>
    <xf numFmtId="0" fontId="9" fillId="34" borderId="0" xfId="67" applyFont="1" applyFill="1" applyAlignment="1">
      <alignment horizontal="center"/>
      <protection/>
    </xf>
    <xf numFmtId="0" fontId="9" fillId="34" borderId="0" xfId="67" applyFont="1" applyFill="1" applyAlignment="1">
      <alignment horizontal="left"/>
      <protection/>
    </xf>
    <xf numFmtId="0" fontId="0" fillId="34" borderId="0" xfId="67" applyFont="1" applyFill="1">
      <alignment/>
      <protection/>
    </xf>
    <xf numFmtId="0" fontId="9" fillId="34" borderId="0" xfId="67" applyFont="1" applyFill="1">
      <alignment/>
      <protection/>
    </xf>
    <xf numFmtId="0" fontId="9" fillId="2" borderId="17" xfId="67" applyFont="1" applyFill="1" applyBorder="1">
      <alignment/>
      <protection/>
    </xf>
    <xf numFmtId="0" fontId="0" fillId="2" borderId="56" xfId="67" applyFont="1" applyFill="1" applyBorder="1">
      <alignment/>
      <protection/>
    </xf>
    <xf numFmtId="0" fontId="9" fillId="2" borderId="56" xfId="67" applyFont="1" applyFill="1" applyBorder="1">
      <alignment/>
      <protection/>
    </xf>
    <xf numFmtId="0" fontId="9" fillId="2" borderId="11" xfId="67" applyFont="1" applyFill="1" applyBorder="1">
      <alignment/>
      <protection/>
    </xf>
    <xf numFmtId="0" fontId="0" fillId="2" borderId="11" xfId="67" applyFont="1" applyFill="1" applyBorder="1">
      <alignment/>
      <protection/>
    </xf>
    <xf numFmtId="0" fontId="0" fillId="34" borderId="0" xfId="67" applyFont="1" applyFill="1" applyBorder="1">
      <alignment/>
      <protection/>
    </xf>
    <xf numFmtId="0" fontId="9" fillId="34" borderId="15" xfId="67" applyFont="1" applyFill="1" applyBorder="1">
      <alignment/>
      <protection/>
    </xf>
    <xf numFmtId="0" fontId="9" fillId="34" borderId="0" xfId="67" applyFont="1" applyFill="1" applyBorder="1">
      <alignment/>
      <protection/>
    </xf>
    <xf numFmtId="0" fontId="0" fillId="0" borderId="0" xfId="67" applyFont="1">
      <alignment/>
      <protection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11" fillId="33" borderId="58" xfId="0" applyFont="1" applyFill="1" applyBorder="1" applyAlignment="1">
      <alignment horizontal="center" wrapText="1"/>
    </xf>
    <xf numFmtId="169" fontId="5" fillId="2" borderId="10" xfId="0" applyNumberFormat="1" applyFont="1" applyFill="1" applyBorder="1" applyAlignment="1" applyProtection="1">
      <alignment horizontal="center" wrapText="1"/>
      <protection locked="0"/>
    </xf>
    <xf numFmtId="14" fontId="6" fillId="33" borderId="17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/>
    </xf>
    <xf numFmtId="171" fontId="6" fillId="33" borderId="17" xfId="0" applyNumberFormat="1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14" fontId="6" fillId="33" borderId="60" xfId="0" applyNumberFormat="1" applyFont="1" applyFill="1" applyBorder="1" applyAlignment="1">
      <alignment/>
    </xf>
    <xf numFmtId="0" fontId="6" fillId="33" borderId="65" xfId="0" applyFont="1" applyFill="1" applyBorder="1" applyAlignment="1">
      <alignment/>
    </xf>
    <xf numFmtId="14" fontId="6" fillId="33" borderId="5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4" fontId="6" fillId="33" borderId="54" xfId="0" applyNumberFormat="1" applyFont="1" applyFill="1" applyBorder="1" applyAlignment="1">
      <alignment/>
    </xf>
    <xf numFmtId="171" fontId="6" fillId="33" borderId="56" xfId="0" applyNumberFormat="1" applyFont="1" applyFill="1" applyBorder="1" applyAlignment="1">
      <alignment horizontal="left"/>
    </xf>
    <xf numFmtId="171" fontId="6" fillId="33" borderId="12" xfId="0" applyNumberFormat="1" applyFont="1" applyFill="1" applyBorder="1" applyAlignment="1">
      <alignment horizontal="left"/>
    </xf>
    <xf numFmtId="43" fontId="6" fillId="34" borderId="66" xfId="42" applyNumberFormat="1" applyFont="1" applyFill="1" applyBorder="1" applyAlignment="1" applyProtection="1">
      <alignment horizontal="right" wrapText="1"/>
      <protection/>
    </xf>
    <xf numFmtId="0" fontId="0" fillId="0" borderId="66" xfId="0" applyFont="1" applyBorder="1" applyAlignment="1" applyProtection="1">
      <alignment horizontal="right"/>
      <protection/>
    </xf>
    <xf numFmtId="0" fontId="63" fillId="35" borderId="15" xfId="55" applyFont="1" applyFill="1" applyBorder="1" applyAlignment="1">
      <alignment horizontal="center" vertical="center"/>
      <protection/>
    </xf>
    <xf numFmtId="0" fontId="0" fillId="35" borderId="15" xfId="0" applyFill="1" applyBorder="1" applyAlignment="1">
      <alignment horizontal="center" vertical="center"/>
    </xf>
    <xf numFmtId="43" fontId="6" fillId="34" borderId="15" xfId="42" applyNumberFormat="1" applyFont="1" applyFill="1" applyBorder="1" applyAlignment="1" applyProtection="1">
      <alignment horizontal="right" wrapText="1"/>
      <protection/>
    </xf>
    <xf numFmtId="0" fontId="17" fillId="2" borderId="18" xfId="0" applyFont="1" applyFill="1" applyBorder="1" applyAlignment="1" applyProtection="1">
      <alignment horizontal="left"/>
      <protection locked="0"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167" fontId="17" fillId="2" borderId="66" xfId="42" applyNumberFormat="1" applyFont="1" applyFill="1" applyBorder="1" applyAlignment="1" applyProtection="1">
      <alignment horizontal="right" wrapText="1"/>
      <protection locked="0"/>
    </xf>
    <xf numFmtId="167" fontId="12" fillId="2" borderId="6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43" fontId="6" fillId="34" borderId="15" xfId="42" applyFont="1" applyFill="1" applyBorder="1" applyAlignment="1" applyProtection="1">
      <alignment horizontal="right" wrapText="1"/>
      <protection/>
    </xf>
    <xf numFmtId="0" fontId="0" fillId="34" borderId="15" xfId="0" applyFont="1" applyFill="1" applyBorder="1" applyAlignment="1" applyProtection="1">
      <alignment horizontal="right"/>
      <protection/>
    </xf>
    <xf numFmtId="43" fontId="6" fillId="34" borderId="0" xfId="42" applyNumberFormat="1" applyFont="1" applyFill="1" applyBorder="1" applyAlignment="1" applyProtection="1">
      <alignment horizontal="right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43" fontId="6" fillId="2" borderId="10" xfId="42" applyNumberFormat="1" applyFont="1" applyFill="1" applyBorder="1" applyAlignment="1" applyProtection="1">
      <alignment horizontal="right" wrapText="1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43" fontId="6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63" fillId="35" borderId="14" xfId="55" applyFont="1" applyFill="1" applyBorder="1" applyAlignment="1">
      <alignment horizontal="center" vertical="center"/>
      <protection/>
    </xf>
    <xf numFmtId="0" fontId="63" fillId="35" borderId="18" xfId="55" applyFont="1" applyFill="1" applyBorder="1" applyAlignment="1">
      <alignment horizontal="center" vertical="center"/>
      <protection/>
    </xf>
    <xf numFmtId="43" fontId="6" fillId="34" borderId="66" xfId="42" applyNumberFormat="1" applyFont="1" applyFill="1" applyBorder="1" applyAlignment="1" applyProtection="1">
      <alignment horizontal="right" wrapText="1"/>
      <protection locked="0"/>
    </xf>
    <xf numFmtId="0" fontId="0" fillId="34" borderId="66" xfId="0" applyFont="1" applyFill="1" applyBorder="1" applyAlignment="1" applyProtection="1">
      <alignment horizontal="right"/>
      <protection locked="0"/>
    </xf>
    <xf numFmtId="43" fontId="6" fillId="34" borderId="15" xfId="42" applyNumberFormat="1" applyFont="1" applyFill="1" applyBorder="1" applyAlignment="1" applyProtection="1">
      <alignment horizontal="right" wrapText="1"/>
      <protection locked="0"/>
    </xf>
    <xf numFmtId="0" fontId="0" fillId="34" borderId="15" xfId="0" applyFont="1" applyFill="1" applyBorder="1" applyAlignment="1" applyProtection="1">
      <alignment horizontal="right"/>
      <protection locked="0"/>
    </xf>
    <xf numFmtId="170" fontId="5" fillId="34" borderId="10" xfId="0" applyNumberFormat="1" applyFont="1" applyFill="1" applyBorder="1" applyAlignment="1">
      <alignment horizontal="center"/>
    </xf>
    <xf numFmtId="0" fontId="63" fillId="34" borderId="22" xfId="55" applyFont="1" applyFill="1" applyBorder="1" applyAlignment="1" applyProtection="1">
      <alignment horizontal="center"/>
      <protection/>
    </xf>
    <xf numFmtId="0" fontId="63" fillId="34" borderId="44" xfId="55" applyFont="1" applyFill="1" applyBorder="1" applyAlignment="1" applyProtection="1">
      <alignment horizontal="center"/>
      <protection/>
    </xf>
    <xf numFmtId="0" fontId="68" fillId="34" borderId="0" xfId="55" applyFont="1" applyFill="1" applyBorder="1" applyAlignment="1">
      <alignment horizontal="center"/>
      <protection/>
    </xf>
    <xf numFmtId="0" fontId="63" fillId="34" borderId="20" xfId="55" applyFont="1" applyFill="1" applyBorder="1" applyAlignment="1" applyProtection="1">
      <alignment horizontal="center"/>
      <protection/>
    </xf>
    <xf numFmtId="0" fontId="63" fillId="34" borderId="67" xfId="55" applyFont="1" applyFill="1" applyBorder="1" applyAlignment="1" applyProtection="1">
      <alignment horizontal="center"/>
      <protection/>
    </xf>
    <xf numFmtId="43" fontId="6" fillId="2" borderId="10" xfId="42" applyFont="1" applyFill="1" applyBorder="1" applyAlignment="1" applyProtection="1">
      <alignment horizontal="left" wrapText="1"/>
      <protection locked="0"/>
    </xf>
    <xf numFmtId="43" fontId="0" fillId="2" borderId="10" xfId="42" applyFont="1" applyFill="1" applyBorder="1" applyAlignment="1" applyProtection="1">
      <alignment/>
      <protection locked="0"/>
    </xf>
    <xf numFmtId="43" fontId="6" fillId="34" borderId="66" xfId="42" applyNumberFormat="1" applyFont="1" applyFill="1" applyBorder="1" applyAlignment="1" applyProtection="1">
      <alignment horizontal="left" wrapText="1"/>
      <protection/>
    </xf>
    <xf numFmtId="0" fontId="0" fillId="34" borderId="66" xfId="0" applyFont="1" applyFill="1" applyBorder="1" applyAlignment="1" applyProtection="1">
      <alignment/>
      <protection/>
    </xf>
    <xf numFmtId="0" fontId="17" fillId="2" borderId="44" xfId="0" applyFont="1" applyFill="1" applyBorder="1" applyAlignment="1" applyProtection="1">
      <alignment horizontal="left"/>
      <protection locked="0"/>
    </xf>
    <xf numFmtId="0" fontId="17" fillId="2" borderId="11" xfId="0" applyFont="1" applyFill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_March 2017 Frwrd" xfId="59"/>
    <cellStyle name="Normal 2 2 3" xfId="60"/>
    <cellStyle name="Normal 2 2_March 2017 Frwrd" xfId="61"/>
    <cellStyle name="Normal 2 3" xfId="62"/>
    <cellStyle name="Normal 2 3 2" xfId="63"/>
    <cellStyle name="Normal 2 3_March 2017 Frwrd" xfId="64"/>
    <cellStyle name="Normal 2 4" xfId="65"/>
    <cellStyle name="Normal 2_March 2017 Frwrd" xfId="66"/>
    <cellStyle name="Normal 3" xfId="67"/>
    <cellStyle name="Normal 4" xfId="68"/>
    <cellStyle name="Normal 5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1</xdr:col>
      <xdr:colOff>838200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1</xdr:col>
      <xdr:colOff>847725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IV119"/>
  <sheetViews>
    <sheetView showGridLines="0" showRowColHeaders="0" zoomScale="80" zoomScaleNormal="80" zoomScalePageLayoutView="0" workbookViewId="0" topLeftCell="A1">
      <selection activeCell="D6" sqref="D6"/>
    </sheetView>
  </sheetViews>
  <sheetFormatPr defaultColWidth="8.8515625" defaultRowHeight="12.75"/>
  <cols>
    <col min="1" max="1" width="5.8515625" style="269" customWidth="1"/>
    <col min="2" max="2" width="102.57421875" style="269" customWidth="1"/>
    <col min="3" max="16384" width="8.8515625" style="269" customWidth="1"/>
  </cols>
  <sheetData>
    <row r="1" ht="21" customHeight="1"/>
    <row r="2" s="271" customFormat="1" ht="15" customHeight="1">
      <c r="B2" s="270" t="s">
        <v>240</v>
      </c>
    </row>
    <row r="3" ht="15" customHeight="1">
      <c r="B3" s="272" t="s">
        <v>241</v>
      </c>
    </row>
    <row r="4" ht="15" customHeight="1">
      <c r="B4" s="272" t="s">
        <v>242</v>
      </c>
    </row>
    <row r="5" ht="15" customHeight="1">
      <c r="B5" s="272"/>
    </row>
    <row r="6" ht="18.75" customHeight="1">
      <c r="B6" s="273" t="s">
        <v>243</v>
      </c>
    </row>
    <row r="7" ht="12.75">
      <c r="B7" s="274" t="s">
        <v>244</v>
      </c>
    </row>
    <row r="8" ht="12.75">
      <c r="B8" s="269" t="s">
        <v>245</v>
      </c>
    </row>
    <row r="9" ht="12.75">
      <c r="B9" s="274" t="s">
        <v>246</v>
      </c>
    </row>
    <row r="10" ht="12.75">
      <c r="B10" s="268" t="s">
        <v>247</v>
      </c>
    </row>
    <row r="11" ht="12.75">
      <c r="B11" s="274" t="s">
        <v>248</v>
      </c>
    </row>
    <row r="12" ht="12.75">
      <c r="B12" s="274" t="s">
        <v>249</v>
      </c>
    </row>
    <row r="13" ht="12.75">
      <c r="B13" s="274"/>
    </row>
    <row r="14" ht="12.75">
      <c r="B14" s="274" t="s">
        <v>250</v>
      </c>
    </row>
    <row r="15" ht="12.75">
      <c r="B15" s="275" t="s">
        <v>251</v>
      </c>
    </row>
    <row r="17" s="275" customFormat="1" ht="12.75">
      <c r="B17" s="276" t="s">
        <v>252</v>
      </c>
    </row>
    <row r="18" ht="12.75">
      <c r="B18" s="277" t="s">
        <v>253</v>
      </c>
    </row>
    <row r="19" ht="12.75">
      <c r="B19" s="277" t="s">
        <v>254</v>
      </c>
    </row>
    <row r="20" ht="12.75">
      <c r="B20" s="277" t="s">
        <v>255</v>
      </c>
    </row>
    <row r="21" ht="12.75">
      <c r="B21" s="277"/>
    </row>
    <row r="22" ht="12.75">
      <c r="B22" s="277" t="s">
        <v>256</v>
      </c>
    </row>
    <row r="23" ht="12.75">
      <c r="B23" s="277" t="s">
        <v>257</v>
      </c>
    </row>
    <row r="24" s="274" customFormat="1" ht="12.75">
      <c r="B24" s="277" t="s">
        <v>258</v>
      </c>
    </row>
    <row r="25" ht="12.75">
      <c r="B25" s="278" t="s">
        <v>259</v>
      </c>
    </row>
    <row r="26" ht="12.75">
      <c r="B26" s="279" t="s">
        <v>260</v>
      </c>
    </row>
    <row r="27" ht="12.75">
      <c r="B27" s="275"/>
    </row>
    <row r="28" ht="12.75">
      <c r="B28" s="276" t="s">
        <v>261</v>
      </c>
    </row>
    <row r="29" ht="12.75">
      <c r="B29" s="277" t="s">
        <v>262</v>
      </c>
    </row>
    <row r="30" ht="12.75">
      <c r="B30" s="277" t="s">
        <v>263</v>
      </c>
    </row>
    <row r="31" ht="12.75">
      <c r="B31" s="278" t="s">
        <v>264</v>
      </c>
    </row>
    <row r="32" ht="12.75">
      <c r="B32" s="279" t="s">
        <v>265</v>
      </c>
    </row>
    <row r="33" ht="12.75">
      <c r="B33" s="275"/>
    </row>
    <row r="34" s="275" customFormat="1" ht="12.75">
      <c r="B34" s="275" t="s">
        <v>266</v>
      </c>
    </row>
    <row r="35" ht="12.75">
      <c r="B35" s="274" t="s">
        <v>267</v>
      </c>
    </row>
    <row r="36" ht="12.75">
      <c r="B36" s="274"/>
    </row>
    <row r="37" s="275" customFormat="1" ht="12.75">
      <c r="B37" s="276" t="s">
        <v>268</v>
      </c>
    </row>
    <row r="38" ht="12.75">
      <c r="B38" s="277" t="s">
        <v>269</v>
      </c>
    </row>
    <row r="39" ht="12.75">
      <c r="B39" s="277" t="s">
        <v>270</v>
      </c>
    </row>
    <row r="40" spans="1:256" ht="12.75">
      <c r="A40" s="275"/>
      <c r="B40" s="279" t="s">
        <v>271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5"/>
      <c r="FL40" s="275"/>
      <c r="FM40" s="275"/>
      <c r="FN40" s="275"/>
      <c r="FO40" s="275"/>
      <c r="FP40" s="275"/>
      <c r="FQ40" s="275"/>
      <c r="FR40" s="275"/>
      <c r="FS40" s="275"/>
      <c r="FT40" s="275"/>
      <c r="FU40" s="275"/>
      <c r="FV40" s="275"/>
      <c r="FW40" s="275"/>
      <c r="FX40" s="275"/>
      <c r="FY40" s="275"/>
      <c r="FZ40" s="275"/>
      <c r="GA40" s="275"/>
      <c r="GB40" s="275"/>
      <c r="GC40" s="275"/>
      <c r="GD40" s="275"/>
      <c r="GE40" s="275"/>
      <c r="GF40" s="275"/>
      <c r="GG40" s="275"/>
      <c r="GH40" s="275"/>
      <c r="GI40" s="275"/>
      <c r="GJ40" s="275"/>
      <c r="GK40" s="275"/>
      <c r="GL40" s="275"/>
      <c r="GM40" s="275"/>
      <c r="GN40" s="275"/>
      <c r="GO40" s="275"/>
      <c r="GP40" s="275"/>
      <c r="GQ40" s="275"/>
      <c r="GR40" s="275"/>
      <c r="GS40" s="275"/>
      <c r="GT40" s="275"/>
      <c r="GU40" s="275"/>
      <c r="GV40" s="275"/>
      <c r="GW40" s="275"/>
      <c r="GX40" s="275"/>
      <c r="GY40" s="275"/>
      <c r="GZ40" s="275"/>
      <c r="HA40" s="275"/>
      <c r="HB40" s="275"/>
      <c r="HC40" s="275"/>
      <c r="HD40" s="275"/>
      <c r="HE40" s="275"/>
      <c r="HF40" s="275"/>
      <c r="HG40" s="275"/>
      <c r="HH40" s="275"/>
      <c r="HI40" s="275"/>
      <c r="HJ40" s="275"/>
      <c r="HK40" s="275"/>
      <c r="HL40" s="275"/>
      <c r="HM40" s="275"/>
      <c r="HN40" s="275"/>
      <c r="HO40" s="275"/>
      <c r="HP40" s="275"/>
      <c r="HQ40" s="275"/>
      <c r="HR40" s="275"/>
      <c r="HS40" s="275"/>
      <c r="HT40" s="275"/>
      <c r="HU40" s="275"/>
      <c r="HV40" s="275"/>
      <c r="HW40" s="275"/>
      <c r="HX40" s="275"/>
      <c r="HY40" s="275"/>
      <c r="HZ40" s="275"/>
      <c r="IA40" s="275"/>
      <c r="IB40" s="275"/>
      <c r="IC40" s="275"/>
      <c r="ID40" s="275"/>
      <c r="IE40" s="275"/>
      <c r="IF40" s="275"/>
      <c r="IG40" s="275"/>
      <c r="IH40" s="275"/>
      <c r="II40" s="275"/>
      <c r="IJ40" s="275"/>
      <c r="IK40" s="275"/>
      <c r="IL40" s="275"/>
      <c r="IM40" s="275"/>
      <c r="IN40" s="275"/>
      <c r="IO40" s="275"/>
      <c r="IP40" s="275"/>
      <c r="IQ40" s="275"/>
      <c r="IR40" s="275"/>
      <c r="IS40" s="275"/>
      <c r="IT40" s="275"/>
      <c r="IU40" s="275"/>
      <c r="IV40" s="275"/>
    </row>
    <row r="41" spans="1:256" ht="12.7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75"/>
      <c r="FM41" s="275"/>
      <c r="FN41" s="275"/>
      <c r="FO41" s="275"/>
      <c r="FP41" s="275"/>
      <c r="FQ41" s="275"/>
      <c r="FR41" s="275"/>
      <c r="FS41" s="275"/>
      <c r="FT41" s="275"/>
      <c r="FU41" s="275"/>
      <c r="FV41" s="275"/>
      <c r="FW41" s="275"/>
      <c r="FX41" s="275"/>
      <c r="FY41" s="275"/>
      <c r="FZ41" s="275"/>
      <c r="GA41" s="275"/>
      <c r="GB41" s="275"/>
      <c r="GC41" s="275"/>
      <c r="GD41" s="275"/>
      <c r="GE41" s="275"/>
      <c r="GF41" s="275"/>
      <c r="GG41" s="275"/>
      <c r="GH41" s="275"/>
      <c r="GI41" s="275"/>
      <c r="GJ41" s="275"/>
      <c r="GK41" s="275"/>
      <c r="GL41" s="275"/>
      <c r="GM41" s="275"/>
      <c r="GN41" s="275"/>
      <c r="GO41" s="275"/>
      <c r="GP41" s="275"/>
      <c r="GQ41" s="275"/>
      <c r="GR41" s="275"/>
      <c r="GS41" s="275"/>
      <c r="GT41" s="275"/>
      <c r="GU41" s="275"/>
      <c r="GV41" s="275"/>
      <c r="GW41" s="275"/>
      <c r="GX41" s="275"/>
      <c r="GY41" s="275"/>
      <c r="GZ41" s="275"/>
      <c r="HA41" s="275"/>
      <c r="HB41" s="275"/>
      <c r="HC41" s="275"/>
      <c r="HD41" s="275"/>
      <c r="HE41" s="275"/>
      <c r="HF41" s="275"/>
      <c r="HG41" s="275"/>
      <c r="HH41" s="275"/>
      <c r="HI41" s="275"/>
      <c r="HJ41" s="275"/>
      <c r="HK41" s="275"/>
      <c r="HL41" s="275"/>
      <c r="HM41" s="275"/>
      <c r="HN41" s="275"/>
      <c r="HO41" s="275"/>
      <c r="HP41" s="275"/>
      <c r="HQ41" s="275"/>
      <c r="HR41" s="275"/>
      <c r="HS41" s="275"/>
      <c r="HT41" s="275"/>
      <c r="HU41" s="275"/>
      <c r="HV41" s="275"/>
      <c r="HW41" s="275"/>
      <c r="HX41" s="275"/>
      <c r="HY41" s="275"/>
      <c r="HZ41" s="275"/>
      <c r="IA41" s="275"/>
      <c r="IB41" s="275"/>
      <c r="IC41" s="275"/>
      <c r="ID41" s="275"/>
      <c r="IE41" s="275"/>
      <c r="IF41" s="275"/>
      <c r="IG41" s="275"/>
      <c r="IH41" s="275"/>
      <c r="II41" s="275"/>
      <c r="IJ41" s="275"/>
      <c r="IK41" s="275"/>
      <c r="IL41" s="275"/>
      <c r="IM41" s="275"/>
      <c r="IN41" s="275"/>
      <c r="IO41" s="275"/>
      <c r="IP41" s="275"/>
      <c r="IQ41" s="275"/>
      <c r="IR41" s="275"/>
      <c r="IS41" s="275"/>
      <c r="IT41" s="275"/>
      <c r="IU41" s="275"/>
      <c r="IV41" s="275"/>
    </row>
    <row r="42" spans="1:256" ht="12.75">
      <c r="A42" s="275"/>
      <c r="B42" s="276" t="s">
        <v>272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  <c r="FX42" s="275"/>
      <c r="FY42" s="275"/>
      <c r="FZ42" s="275"/>
      <c r="GA42" s="275"/>
      <c r="GB42" s="275"/>
      <c r="GC42" s="275"/>
      <c r="GD42" s="275"/>
      <c r="GE42" s="275"/>
      <c r="GF42" s="275"/>
      <c r="GG42" s="275"/>
      <c r="GH42" s="275"/>
      <c r="GI42" s="275"/>
      <c r="GJ42" s="275"/>
      <c r="GK42" s="275"/>
      <c r="GL42" s="275"/>
      <c r="GM42" s="275"/>
      <c r="GN42" s="275"/>
      <c r="GO42" s="275"/>
      <c r="GP42" s="275"/>
      <c r="GQ42" s="275"/>
      <c r="GR42" s="275"/>
      <c r="GS42" s="275"/>
      <c r="GT42" s="275"/>
      <c r="GU42" s="275"/>
      <c r="GV42" s="275"/>
      <c r="GW42" s="275"/>
      <c r="GX42" s="275"/>
      <c r="GY42" s="275"/>
      <c r="GZ42" s="275"/>
      <c r="HA42" s="275"/>
      <c r="HB42" s="275"/>
      <c r="HC42" s="275"/>
      <c r="HD42" s="275"/>
      <c r="HE42" s="275"/>
      <c r="HF42" s="275"/>
      <c r="HG42" s="275"/>
      <c r="HH42" s="275"/>
      <c r="HI42" s="275"/>
      <c r="HJ42" s="275"/>
      <c r="HK42" s="275"/>
      <c r="HL42" s="275"/>
      <c r="HM42" s="275"/>
      <c r="HN42" s="275"/>
      <c r="HO42" s="275"/>
      <c r="HP42" s="275"/>
      <c r="HQ42" s="275"/>
      <c r="HR42" s="275"/>
      <c r="HS42" s="275"/>
      <c r="HT42" s="275"/>
      <c r="HU42" s="275"/>
      <c r="HV42" s="275"/>
      <c r="HW42" s="275"/>
      <c r="HX42" s="275"/>
      <c r="HY42" s="275"/>
      <c r="HZ42" s="275"/>
      <c r="IA42" s="275"/>
      <c r="IB42" s="275"/>
      <c r="IC42" s="275"/>
      <c r="ID42" s="275"/>
      <c r="IE42" s="275"/>
      <c r="IF42" s="275"/>
      <c r="IG42" s="275"/>
      <c r="IH42" s="275"/>
      <c r="II42" s="275"/>
      <c r="IJ42" s="275"/>
      <c r="IK42" s="275"/>
      <c r="IL42" s="275"/>
      <c r="IM42" s="275"/>
      <c r="IN42" s="275"/>
      <c r="IO42" s="275"/>
      <c r="IP42" s="275"/>
      <c r="IQ42" s="275"/>
      <c r="IR42" s="275"/>
      <c r="IS42" s="275"/>
      <c r="IT42" s="275"/>
      <c r="IU42" s="275"/>
      <c r="IV42" s="275"/>
    </row>
    <row r="43" spans="1:256" ht="12.75">
      <c r="A43" s="275"/>
      <c r="B43" s="280" t="s">
        <v>273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5"/>
      <c r="EN43" s="275"/>
      <c r="EO43" s="275"/>
      <c r="EP43" s="275"/>
      <c r="EQ43" s="275"/>
      <c r="ER43" s="275"/>
      <c r="ES43" s="275"/>
      <c r="ET43" s="275"/>
      <c r="EU43" s="275"/>
      <c r="EV43" s="275"/>
      <c r="EW43" s="275"/>
      <c r="EX43" s="275"/>
      <c r="EY43" s="275"/>
      <c r="EZ43" s="275"/>
      <c r="FA43" s="275"/>
      <c r="FB43" s="275"/>
      <c r="FC43" s="275"/>
      <c r="FD43" s="275"/>
      <c r="FE43" s="275"/>
      <c r="FF43" s="275"/>
      <c r="FG43" s="275"/>
      <c r="FH43" s="275"/>
      <c r="FI43" s="275"/>
      <c r="FJ43" s="275"/>
      <c r="FK43" s="275"/>
      <c r="FL43" s="275"/>
      <c r="FM43" s="275"/>
      <c r="FN43" s="275"/>
      <c r="FO43" s="275"/>
      <c r="FP43" s="275"/>
      <c r="FQ43" s="275"/>
      <c r="FR43" s="275"/>
      <c r="FS43" s="275"/>
      <c r="FT43" s="275"/>
      <c r="FU43" s="275"/>
      <c r="FV43" s="275"/>
      <c r="FW43" s="275"/>
      <c r="FX43" s="275"/>
      <c r="FY43" s="275"/>
      <c r="FZ43" s="275"/>
      <c r="GA43" s="275"/>
      <c r="GB43" s="275"/>
      <c r="GC43" s="275"/>
      <c r="GD43" s="275"/>
      <c r="GE43" s="275"/>
      <c r="GF43" s="275"/>
      <c r="GG43" s="275"/>
      <c r="GH43" s="275"/>
      <c r="GI43" s="275"/>
      <c r="GJ43" s="275"/>
      <c r="GK43" s="275"/>
      <c r="GL43" s="275"/>
      <c r="GM43" s="275"/>
      <c r="GN43" s="275"/>
      <c r="GO43" s="275"/>
      <c r="GP43" s="275"/>
      <c r="GQ43" s="275"/>
      <c r="GR43" s="275"/>
      <c r="GS43" s="275"/>
      <c r="GT43" s="275"/>
      <c r="GU43" s="275"/>
      <c r="GV43" s="275"/>
      <c r="GW43" s="275"/>
      <c r="GX43" s="275"/>
      <c r="GY43" s="275"/>
      <c r="GZ43" s="275"/>
      <c r="HA43" s="275"/>
      <c r="HB43" s="275"/>
      <c r="HC43" s="275"/>
      <c r="HD43" s="275"/>
      <c r="HE43" s="275"/>
      <c r="HF43" s="275"/>
      <c r="HG43" s="275"/>
      <c r="HH43" s="275"/>
      <c r="HI43" s="275"/>
      <c r="HJ43" s="275"/>
      <c r="HK43" s="275"/>
      <c r="HL43" s="275"/>
      <c r="HM43" s="275"/>
      <c r="HN43" s="275"/>
      <c r="HO43" s="275"/>
      <c r="HP43" s="275"/>
      <c r="HQ43" s="275"/>
      <c r="HR43" s="275"/>
      <c r="HS43" s="275"/>
      <c r="HT43" s="275"/>
      <c r="HU43" s="275"/>
      <c r="HV43" s="275"/>
      <c r="HW43" s="275"/>
      <c r="HX43" s="275"/>
      <c r="HY43" s="275"/>
      <c r="HZ43" s="275"/>
      <c r="IA43" s="275"/>
      <c r="IB43" s="275"/>
      <c r="IC43" s="275"/>
      <c r="ID43" s="275"/>
      <c r="IE43" s="275"/>
      <c r="IF43" s="275"/>
      <c r="IG43" s="275"/>
      <c r="IH43" s="275"/>
      <c r="II43" s="275"/>
      <c r="IJ43" s="275"/>
      <c r="IK43" s="275"/>
      <c r="IL43" s="275"/>
      <c r="IM43" s="275"/>
      <c r="IN43" s="275"/>
      <c r="IO43" s="275"/>
      <c r="IP43" s="275"/>
      <c r="IQ43" s="275"/>
      <c r="IR43" s="275"/>
      <c r="IS43" s="275"/>
      <c r="IT43" s="275"/>
      <c r="IU43" s="275"/>
      <c r="IV43" s="275"/>
    </row>
    <row r="44" spans="1:256" ht="12.7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5"/>
      <c r="EL44" s="275"/>
      <c r="EM44" s="275"/>
      <c r="EN44" s="275"/>
      <c r="EO44" s="275"/>
      <c r="EP44" s="275"/>
      <c r="EQ44" s="275"/>
      <c r="ER44" s="275"/>
      <c r="ES44" s="275"/>
      <c r="ET44" s="275"/>
      <c r="EU44" s="275"/>
      <c r="EV44" s="275"/>
      <c r="EW44" s="275"/>
      <c r="EX44" s="275"/>
      <c r="EY44" s="275"/>
      <c r="EZ44" s="275"/>
      <c r="FA44" s="275"/>
      <c r="FB44" s="275"/>
      <c r="FC44" s="275"/>
      <c r="FD44" s="275"/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  <c r="FQ44" s="275"/>
      <c r="FR44" s="275"/>
      <c r="FS44" s="275"/>
      <c r="FT44" s="275"/>
      <c r="FU44" s="275"/>
      <c r="FV44" s="275"/>
      <c r="FW44" s="275"/>
      <c r="FX44" s="275"/>
      <c r="FY44" s="275"/>
      <c r="FZ44" s="275"/>
      <c r="GA44" s="275"/>
      <c r="GB44" s="275"/>
      <c r="GC44" s="275"/>
      <c r="GD44" s="275"/>
      <c r="GE44" s="275"/>
      <c r="GF44" s="275"/>
      <c r="GG44" s="275"/>
      <c r="GH44" s="275"/>
      <c r="GI44" s="275"/>
      <c r="GJ44" s="275"/>
      <c r="GK44" s="275"/>
      <c r="GL44" s="275"/>
      <c r="GM44" s="275"/>
      <c r="GN44" s="275"/>
      <c r="GO44" s="275"/>
      <c r="GP44" s="275"/>
      <c r="GQ44" s="275"/>
      <c r="GR44" s="275"/>
      <c r="GS44" s="275"/>
      <c r="GT44" s="275"/>
      <c r="GU44" s="275"/>
      <c r="GV44" s="275"/>
      <c r="GW44" s="275"/>
      <c r="GX44" s="275"/>
      <c r="GY44" s="275"/>
      <c r="GZ44" s="275"/>
      <c r="HA44" s="275"/>
      <c r="HB44" s="275"/>
      <c r="HC44" s="275"/>
      <c r="HD44" s="275"/>
      <c r="HE44" s="275"/>
      <c r="HF44" s="275"/>
      <c r="HG44" s="275"/>
      <c r="HH44" s="275"/>
      <c r="HI44" s="275"/>
      <c r="HJ44" s="275"/>
      <c r="HK44" s="275"/>
      <c r="HL44" s="275"/>
      <c r="HM44" s="275"/>
      <c r="HN44" s="275"/>
      <c r="HO44" s="275"/>
      <c r="HP44" s="275"/>
      <c r="HQ44" s="275"/>
      <c r="HR44" s="275"/>
      <c r="HS44" s="275"/>
      <c r="HT44" s="275"/>
      <c r="HU44" s="275"/>
      <c r="HV44" s="275"/>
      <c r="HW44" s="275"/>
      <c r="HX44" s="275"/>
      <c r="HY44" s="275"/>
      <c r="HZ44" s="275"/>
      <c r="IA44" s="275"/>
      <c r="IB44" s="275"/>
      <c r="IC44" s="275"/>
      <c r="ID44" s="275"/>
      <c r="IE44" s="275"/>
      <c r="IF44" s="275"/>
      <c r="IG44" s="275"/>
      <c r="IH44" s="275"/>
      <c r="II44" s="275"/>
      <c r="IJ44" s="275"/>
      <c r="IK44" s="275"/>
      <c r="IL44" s="275"/>
      <c r="IM44" s="275"/>
      <c r="IN44" s="275"/>
      <c r="IO44" s="275"/>
      <c r="IP44" s="275"/>
      <c r="IQ44" s="275"/>
      <c r="IR44" s="275"/>
      <c r="IS44" s="275"/>
      <c r="IT44" s="275"/>
      <c r="IU44" s="275"/>
      <c r="IV44" s="275"/>
    </row>
    <row r="45" spans="1:256" ht="12.75">
      <c r="A45" s="275"/>
      <c r="B45" s="276" t="s">
        <v>274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5"/>
      <c r="EK45" s="275"/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5"/>
      <c r="EZ45" s="275"/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5"/>
      <c r="FL45" s="275"/>
      <c r="FM45" s="275"/>
      <c r="FN45" s="275"/>
      <c r="FO45" s="275"/>
      <c r="FP45" s="275"/>
      <c r="FQ45" s="275"/>
      <c r="FR45" s="275"/>
      <c r="FS45" s="275"/>
      <c r="FT45" s="275"/>
      <c r="FU45" s="275"/>
      <c r="FV45" s="275"/>
      <c r="FW45" s="275"/>
      <c r="FX45" s="275"/>
      <c r="FY45" s="275"/>
      <c r="FZ45" s="275"/>
      <c r="GA45" s="275"/>
      <c r="GB45" s="275"/>
      <c r="GC45" s="275"/>
      <c r="GD45" s="275"/>
      <c r="GE45" s="275"/>
      <c r="GF45" s="275"/>
      <c r="GG45" s="275"/>
      <c r="GH45" s="275"/>
      <c r="GI45" s="275"/>
      <c r="GJ45" s="275"/>
      <c r="GK45" s="275"/>
      <c r="GL45" s="275"/>
      <c r="GM45" s="275"/>
      <c r="GN45" s="275"/>
      <c r="GO45" s="275"/>
      <c r="GP45" s="275"/>
      <c r="GQ45" s="275"/>
      <c r="GR45" s="275"/>
      <c r="GS45" s="275"/>
      <c r="GT45" s="275"/>
      <c r="GU45" s="275"/>
      <c r="GV45" s="275"/>
      <c r="GW45" s="275"/>
      <c r="GX45" s="275"/>
      <c r="GY45" s="275"/>
      <c r="GZ45" s="275"/>
      <c r="HA45" s="275"/>
      <c r="HB45" s="275"/>
      <c r="HC45" s="275"/>
      <c r="HD45" s="275"/>
      <c r="HE45" s="275"/>
      <c r="HF45" s="275"/>
      <c r="HG45" s="275"/>
      <c r="HH45" s="275"/>
      <c r="HI45" s="275"/>
      <c r="HJ45" s="275"/>
      <c r="HK45" s="275"/>
      <c r="HL45" s="275"/>
      <c r="HM45" s="275"/>
      <c r="HN45" s="275"/>
      <c r="HO45" s="275"/>
      <c r="HP45" s="275"/>
      <c r="HQ45" s="275"/>
      <c r="HR45" s="275"/>
      <c r="HS45" s="275"/>
      <c r="HT45" s="275"/>
      <c r="HU45" s="275"/>
      <c r="HV45" s="275"/>
      <c r="HW45" s="275"/>
      <c r="HX45" s="275"/>
      <c r="HY45" s="275"/>
      <c r="HZ45" s="275"/>
      <c r="IA45" s="275"/>
      <c r="IB45" s="275"/>
      <c r="IC45" s="275"/>
      <c r="ID45" s="275"/>
      <c r="IE45" s="275"/>
      <c r="IF45" s="275"/>
      <c r="IG45" s="275"/>
      <c r="IH45" s="275"/>
      <c r="II45" s="275"/>
      <c r="IJ45" s="275"/>
      <c r="IK45" s="275"/>
      <c r="IL45" s="275"/>
      <c r="IM45" s="275"/>
      <c r="IN45" s="275"/>
      <c r="IO45" s="275"/>
      <c r="IP45" s="275"/>
      <c r="IQ45" s="275"/>
      <c r="IR45" s="275"/>
      <c r="IS45" s="275"/>
      <c r="IT45" s="275"/>
      <c r="IU45" s="275"/>
      <c r="IV45" s="275"/>
    </row>
    <row r="46" spans="1:256" ht="12.75">
      <c r="A46" s="275"/>
      <c r="B46" s="280" t="s">
        <v>275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  <c r="FQ46" s="275"/>
      <c r="FR46" s="275"/>
      <c r="FS46" s="275"/>
      <c r="FT46" s="275"/>
      <c r="FU46" s="275"/>
      <c r="FV46" s="275"/>
      <c r="FW46" s="275"/>
      <c r="FX46" s="275"/>
      <c r="FY46" s="275"/>
      <c r="FZ46" s="275"/>
      <c r="GA46" s="275"/>
      <c r="GB46" s="275"/>
      <c r="GC46" s="275"/>
      <c r="GD46" s="275"/>
      <c r="GE46" s="275"/>
      <c r="GF46" s="275"/>
      <c r="GG46" s="275"/>
      <c r="GH46" s="275"/>
      <c r="GI46" s="275"/>
      <c r="GJ46" s="275"/>
      <c r="GK46" s="275"/>
      <c r="GL46" s="275"/>
      <c r="GM46" s="275"/>
      <c r="GN46" s="275"/>
      <c r="GO46" s="275"/>
      <c r="GP46" s="275"/>
      <c r="GQ46" s="275"/>
      <c r="GR46" s="275"/>
      <c r="GS46" s="275"/>
      <c r="GT46" s="275"/>
      <c r="GU46" s="275"/>
      <c r="GV46" s="275"/>
      <c r="GW46" s="275"/>
      <c r="GX46" s="275"/>
      <c r="GY46" s="275"/>
      <c r="GZ46" s="275"/>
      <c r="HA46" s="275"/>
      <c r="HB46" s="275"/>
      <c r="HC46" s="275"/>
      <c r="HD46" s="275"/>
      <c r="HE46" s="275"/>
      <c r="HF46" s="275"/>
      <c r="HG46" s="275"/>
      <c r="HH46" s="275"/>
      <c r="HI46" s="275"/>
      <c r="HJ46" s="275"/>
      <c r="HK46" s="275"/>
      <c r="HL46" s="275"/>
      <c r="HM46" s="275"/>
      <c r="HN46" s="275"/>
      <c r="HO46" s="275"/>
      <c r="HP46" s="275"/>
      <c r="HQ46" s="275"/>
      <c r="HR46" s="275"/>
      <c r="HS46" s="275"/>
      <c r="HT46" s="275"/>
      <c r="HU46" s="275"/>
      <c r="HV46" s="275"/>
      <c r="HW46" s="275"/>
      <c r="HX46" s="275"/>
      <c r="HY46" s="275"/>
      <c r="HZ46" s="275"/>
      <c r="IA46" s="275"/>
      <c r="IB46" s="275"/>
      <c r="IC46" s="275"/>
      <c r="ID46" s="275"/>
      <c r="IE46" s="275"/>
      <c r="IF46" s="275"/>
      <c r="IG46" s="275"/>
      <c r="IH46" s="275"/>
      <c r="II46" s="275"/>
      <c r="IJ46" s="275"/>
      <c r="IK46" s="275"/>
      <c r="IL46" s="275"/>
      <c r="IM46" s="275"/>
      <c r="IN46" s="275"/>
      <c r="IO46" s="275"/>
      <c r="IP46" s="275"/>
      <c r="IQ46" s="275"/>
      <c r="IR46" s="275"/>
      <c r="IS46" s="275"/>
      <c r="IT46" s="275"/>
      <c r="IU46" s="275"/>
      <c r="IV46" s="275"/>
    </row>
    <row r="47" ht="12.75">
      <c r="B47" s="274"/>
    </row>
    <row r="48" ht="12.75">
      <c r="B48" s="275" t="s">
        <v>276</v>
      </c>
    </row>
    <row r="49" ht="12.75">
      <c r="B49" s="274" t="s">
        <v>277</v>
      </c>
    </row>
    <row r="50" ht="12.75">
      <c r="B50" s="274"/>
    </row>
    <row r="51" ht="12.75">
      <c r="B51" s="275" t="s">
        <v>278</v>
      </c>
    </row>
    <row r="52" ht="12.75">
      <c r="B52" s="274" t="s">
        <v>279</v>
      </c>
    </row>
    <row r="53" ht="12.75">
      <c r="B53" s="274" t="s">
        <v>280</v>
      </c>
    </row>
    <row r="54" ht="12.75">
      <c r="B54" s="274"/>
    </row>
    <row r="55" ht="12.75">
      <c r="B55" s="275" t="s">
        <v>281</v>
      </c>
    </row>
    <row r="56" ht="12.75">
      <c r="B56" s="274" t="s">
        <v>282</v>
      </c>
    </row>
    <row r="57" ht="12.75">
      <c r="B57" s="274" t="s">
        <v>283</v>
      </c>
    </row>
    <row r="58" ht="12.75">
      <c r="B58" s="274" t="s">
        <v>284</v>
      </c>
    </row>
    <row r="59" ht="12.75">
      <c r="B59" s="274"/>
    </row>
    <row r="60" ht="12.75">
      <c r="B60" s="275" t="s">
        <v>285</v>
      </c>
    </row>
    <row r="61" ht="12.75">
      <c r="B61" s="274" t="s">
        <v>286</v>
      </c>
    </row>
    <row r="62" ht="12.75">
      <c r="B62" s="274"/>
    </row>
    <row r="63" ht="12.75">
      <c r="B63" s="275" t="s">
        <v>287</v>
      </c>
    </row>
    <row r="64" ht="12.75">
      <c r="B64" s="274" t="s">
        <v>288</v>
      </c>
    </row>
    <row r="65" ht="12.75">
      <c r="B65" s="274" t="s">
        <v>289</v>
      </c>
    </row>
    <row r="66" ht="12.75">
      <c r="B66" s="274" t="s">
        <v>290</v>
      </c>
    </row>
    <row r="67" ht="12.75">
      <c r="B67" s="274" t="s">
        <v>291</v>
      </c>
    </row>
    <row r="68" ht="12.75">
      <c r="B68" s="274" t="s">
        <v>292</v>
      </c>
    </row>
    <row r="69" ht="12.75">
      <c r="B69" s="274"/>
    </row>
    <row r="70" ht="12.75">
      <c r="B70" s="275" t="s">
        <v>293</v>
      </c>
    </row>
    <row r="71" ht="12.75">
      <c r="B71" s="274" t="s">
        <v>294</v>
      </c>
    </row>
    <row r="73" ht="12.75">
      <c r="B73" s="275" t="s">
        <v>295</v>
      </c>
    </row>
    <row r="74" ht="12.75">
      <c r="B74" s="274" t="s">
        <v>296</v>
      </c>
    </row>
    <row r="75" ht="12.75">
      <c r="B75" s="274"/>
    </row>
    <row r="76" ht="12.75">
      <c r="B76" s="276" t="s">
        <v>297</v>
      </c>
    </row>
    <row r="77" ht="12.75">
      <c r="B77" s="280" t="s">
        <v>298</v>
      </c>
    </row>
    <row r="79" s="275" customFormat="1" ht="12.75">
      <c r="B79" s="275" t="s">
        <v>299</v>
      </c>
    </row>
    <row r="80" ht="12.75">
      <c r="B80" s="274" t="s">
        <v>300</v>
      </c>
    </row>
    <row r="81" ht="12.75">
      <c r="B81" s="274"/>
    </row>
    <row r="82" ht="12.75">
      <c r="B82" s="275" t="s">
        <v>301</v>
      </c>
    </row>
    <row r="83" ht="12.75">
      <c r="B83" s="274" t="s">
        <v>302</v>
      </c>
    </row>
    <row r="84" ht="12.75">
      <c r="B84" s="281"/>
    </row>
    <row r="85" ht="12.75">
      <c r="B85" s="282" t="s">
        <v>303</v>
      </c>
    </row>
    <row r="86" ht="12.75">
      <c r="B86" s="283"/>
    </row>
    <row r="87" s="275" customFormat="1" ht="12.75">
      <c r="B87" s="275" t="s">
        <v>304</v>
      </c>
    </row>
    <row r="88" ht="12.75">
      <c r="B88" s="269" t="s">
        <v>305</v>
      </c>
    </row>
    <row r="89" ht="12.75">
      <c r="B89" s="269" t="s">
        <v>306</v>
      </c>
    </row>
    <row r="90" ht="12.75">
      <c r="B90" s="269" t="s">
        <v>307</v>
      </c>
    </row>
    <row r="91" ht="12.75">
      <c r="B91" s="269" t="s">
        <v>308</v>
      </c>
    </row>
    <row r="92" ht="12.75">
      <c r="B92" s="269" t="s">
        <v>309</v>
      </c>
    </row>
    <row r="93" ht="12.75">
      <c r="B93" s="269" t="s">
        <v>310</v>
      </c>
    </row>
    <row r="94" ht="12.75">
      <c r="B94" s="274" t="s">
        <v>311</v>
      </c>
    </row>
    <row r="95" ht="12.75">
      <c r="B95" s="274" t="s">
        <v>312</v>
      </c>
    </row>
    <row r="96" ht="12.75">
      <c r="B96" s="284" t="s">
        <v>313</v>
      </c>
    </row>
    <row r="98" s="275" customFormat="1" ht="12.75">
      <c r="B98" s="275" t="s">
        <v>314</v>
      </c>
    </row>
    <row r="99" ht="12.75">
      <c r="B99" s="269" t="s">
        <v>315</v>
      </c>
    </row>
    <row r="100" ht="12.75">
      <c r="B100" s="269" t="s">
        <v>316</v>
      </c>
    </row>
    <row r="102" s="275" customFormat="1" ht="12.75">
      <c r="B102" s="275" t="s">
        <v>317</v>
      </c>
    </row>
    <row r="103" ht="12.75">
      <c r="B103" s="269" t="s">
        <v>318</v>
      </c>
    </row>
    <row r="104" ht="12.75">
      <c r="B104" s="269" t="s">
        <v>319</v>
      </c>
    </row>
    <row r="105" ht="12.75">
      <c r="B105" s="284" t="s">
        <v>320</v>
      </c>
    </row>
    <row r="107" s="275" customFormat="1" ht="12.75">
      <c r="B107" s="275" t="s">
        <v>321</v>
      </c>
    </row>
    <row r="108" ht="12.75">
      <c r="B108" s="269" t="s">
        <v>322</v>
      </c>
    </row>
    <row r="109" ht="12.75">
      <c r="B109" s="274" t="s">
        <v>323</v>
      </c>
    </row>
    <row r="110" ht="12.75">
      <c r="B110" s="269" t="s">
        <v>324</v>
      </c>
    </row>
    <row r="112" ht="12.75">
      <c r="B112" s="275" t="s">
        <v>325</v>
      </c>
    </row>
    <row r="113" ht="12.75">
      <c r="B113" s="274" t="s">
        <v>326</v>
      </c>
    </row>
    <row r="114" ht="12.75">
      <c r="B114" s="269" t="s">
        <v>327</v>
      </c>
    </row>
    <row r="116" ht="12.75">
      <c r="B116" s="274" t="s">
        <v>328</v>
      </c>
    </row>
    <row r="117" ht="12.75">
      <c r="B117" s="274" t="s">
        <v>329</v>
      </c>
    </row>
    <row r="118" ht="12.75">
      <c r="B118" s="274" t="s">
        <v>330</v>
      </c>
    </row>
    <row r="119" ht="12.75">
      <c r="B119" s="274" t="s">
        <v>331</v>
      </c>
    </row>
  </sheetData>
  <sheetProtection sheet="1" objects="1" scenarios="1" selectLockedCells="1"/>
  <printOptions/>
  <pageMargins left="0.25" right="0.2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86F80"/>
  </sheetPr>
  <dimension ref="B1:EB107"/>
  <sheetViews>
    <sheetView tabSelected="1" zoomScalePageLayoutView="0" workbookViewId="0" topLeftCell="A1">
      <selection activeCell="N24" sqref="N24"/>
    </sheetView>
  </sheetViews>
  <sheetFormatPr defaultColWidth="8.8515625" defaultRowHeight="12.75"/>
  <cols>
    <col min="1" max="1" width="1.7109375" style="30" customWidth="1"/>
    <col min="2" max="2" width="13.00390625" style="32" customWidth="1"/>
    <col min="3" max="3" width="15.00390625" style="32" customWidth="1"/>
    <col min="4" max="4" width="13.28125" style="32" customWidth="1"/>
    <col min="5" max="5" width="11.28125" style="32" customWidth="1"/>
    <col min="6" max="6" width="9.57421875" style="32" customWidth="1"/>
    <col min="7" max="7" width="9.8515625" style="32" customWidth="1"/>
    <col min="8" max="8" width="13.00390625" style="35" customWidth="1"/>
    <col min="9" max="9" width="8.00390625" style="67" customWidth="1"/>
    <col min="10" max="10" width="10.8515625" style="32" bestFit="1" customWidth="1"/>
    <col min="11" max="11" width="5.140625" style="32" customWidth="1"/>
    <col min="12" max="12" width="6.00390625" style="32" customWidth="1"/>
    <col min="13" max="13" width="4.28125" style="32" customWidth="1"/>
    <col min="14" max="14" width="8.8515625" style="32" customWidth="1"/>
    <col min="15" max="15" width="8.00390625" style="32" customWidth="1"/>
    <col min="16" max="16" width="16.00390625" style="123" hidden="1" customWidth="1"/>
    <col min="17" max="17" width="21.57421875" style="118" hidden="1" customWidth="1"/>
    <col min="18" max="18" width="15.00390625" style="239" hidden="1" customWidth="1"/>
    <col min="19" max="19" width="17.28125" style="136" hidden="1" customWidth="1"/>
    <col min="20" max="20" width="14.57421875" style="136" hidden="1" customWidth="1"/>
    <col min="21" max="21" width="12.28125" style="136" hidden="1" customWidth="1"/>
    <col min="22" max="22" width="16.7109375" style="143" hidden="1" customWidth="1"/>
    <col min="23" max="23" width="14.57421875" style="143" hidden="1" customWidth="1"/>
    <col min="24" max="24" width="20.8515625" style="143" hidden="1" customWidth="1"/>
    <col min="25" max="25" width="20.8515625" style="119" hidden="1" customWidth="1"/>
    <col min="26" max="26" width="11.421875" style="30" customWidth="1"/>
    <col min="27" max="33" width="8.8515625" style="30" customWidth="1"/>
    <col min="34" max="34" width="8.8515625" style="255" customWidth="1"/>
    <col min="35" max="35" width="8.8515625" style="206" hidden="1" customWidth="1"/>
    <col min="36" max="36" width="12.7109375" style="190" hidden="1" customWidth="1"/>
    <col min="37" max="132" width="8.8515625" style="255" customWidth="1"/>
    <col min="133" max="16384" width="8.8515625" style="30" customWidth="1"/>
  </cols>
  <sheetData>
    <row r="1" spans="2:36" ht="25.5" thickTop="1">
      <c r="B1" s="14"/>
      <c r="C1" s="14"/>
      <c r="D1" s="14"/>
      <c r="E1" s="14"/>
      <c r="F1" s="14"/>
      <c r="G1" s="14"/>
      <c r="H1" s="34"/>
      <c r="I1" s="63"/>
      <c r="J1" s="14"/>
      <c r="K1" s="14"/>
      <c r="L1" s="14"/>
      <c r="M1" s="14"/>
      <c r="N1" s="14"/>
      <c r="O1" s="14"/>
      <c r="P1" s="100" t="s">
        <v>38</v>
      </c>
      <c r="Q1" s="252" t="s">
        <v>32</v>
      </c>
      <c r="R1" s="227" t="s">
        <v>31</v>
      </c>
      <c r="S1" s="96" t="s">
        <v>166</v>
      </c>
      <c r="T1" s="158" t="s">
        <v>131</v>
      </c>
      <c r="U1" s="96" t="s">
        <v>130</v>
      </c>
      <c r="V1" s="97" t="s">
        <v>132</v>
      </c>
      <c r="W1" s="96" t="s">
        <v>30</v>
      </c>
      <c r="X1" s="96" t="s">
        <v>135</v>
      </c>
      <c r="Y1" s="161" t="s">
        <v>136</v>
      </c>
      <c r="AI1" s="286" t="s">
        <v>332</v>
      </c>
      <c r="AJ1" s="286" t="s">
        <v>332</v>
      </c>
    </row>
    <row r="2" spans="2:36" ht="15.75" thickBot="1">
      <c r="B2" s="14"/>
      <c r="C2" s="14"/>
      <c r="D2" s="14"/>
      <c r="E2" s="14"/>
      <c r="F2" s="14"/>
      <c r="G2" s="14"/>
      <c r="H2" s="34"/>
      <c r="I2" s="63"/>
      <c r="J2" s="14"/>
      <c r="K2" s="14"/>
      <c r="L2" s="14"/>
      <c r="M2" s="14"/>
      <c r="N2" s="14"/>
      <c r="O2" s="14"/>
      <c r="P2" s="101" t="b">
        <v>0</v>
      </c>
      <c r="Q2" s="167" t="s">
        <v>44</v>
      </c>
      <c r="R2" s="228" t="s">
        <v>230</v>
      </c>
      <c r="S2" s="147" t="e">
        <f aca="true" t="shared" si="0" ref="S2:S10">SUM(V2:X2)</f>
        <v>#N/A</v>
      </c>
      <c r="T2" s="90">
        <f aca="true" t="shared" si="1" ref="T2:T10">J$22</f>
        <v>0</v>
      </c>
      <c r="U2" s="70">
        <f>E35-0.005</f>
        <v>0.05</v>
      </c>
      <c r="V2" s="68">
        <f aca="true" t="shared" si="2" ref="V2:V10">T2*U2</f>
        <v>0</v>
      </c>
      <c r="W2" s="68" t="e">
        <f>-IF(J36&gt;0,V2*0.02,0)</f>
        <v>#N/A</v>
      </c>
      <c r="X2" s="68">
        <f aca="true" t="shared" si="3" ref="X2:X10">J$47*Y2</f>
        <v>0</v>
      </c>
      <c r="Y2" s="162">
        <f aca="true" t="shared" si="4" ref="Y2:Y10">U2/U$11</f>
        <v>0.38461538461538464</v>
      </c>
      <c r="AI2" s="199">
        <v>42795</v>
      </c>
      <c r="AJ2" s="177" t="s">
        <v>185</v>
      </c>
    </row>
    <row r="3" spans="2:36" ht="15.75">
      <c r="B3" s="14"/>
      <c r="C3" s="19" t="s">
        <v>59</v>
      </c>
      <c r="D3" s="20"/>
      <c r="E3" s="20"/>
      <c r="F3" s="20"/>
      <c r="G3" s="20"/>
      <c r="I3" s="50" t="s">
        <v>92</v>
      </c>
      <c r="J3" s="20"/>
      <c r="K3" s="20"/>
      <c r="L3" s="14"/>
      <c r="M3" s="14"/>
      <c r="N3" s="14"/>
      <c r="O3" s="14"/>
      <c r="P3" s="102" t="s">
        <v>29</v>
      </c>
      <c r="Q3" s="172" t="s">
        <v>169</v>
      </c>
      <c r="R3" s="229" t="s">
        <v>170</v>
      </c>
      <c r="S3" s="171" t="e">
        <f t="shared" si="0"/>
        <v>#N/A</v>
      </c>
      <c r="T3" s="170">
        <f t="shared" si="1"/>
        <v>0</v>
      </c>
      <c r="U3" s="166">
        <v>0.005</v>
      </c>
      <c r="V3" s="169">
        <f t="shared" si="2"/>
        <v>0</v>
      </c>
      <c r="W3" s="169" t="e">
        <f>-IF(J36&gt;0,V3*0.02,0)</f>
        <v>#N/A</v>
      </c>
      <c r="X3" s="169">
        <f t="shared" si="3"/>
        <v>0</v>
      </c>
      <c r="Y3" s="168">
        <f t="shared" si="4"/>
        <v>0.038461538461538464</v>
      </c>
      <c r="AI3" s="199">
        <v>42826</v>
      </c>
      <c r="AJ3" s="177" t="s">
        <v>186</v>
      </c>
    </row>
    <row r="4" spans="2:36" ht="15" customHeight="1" thickBot="1">
      <c r="B4" s="14"/>
      <c r="C4" s="21" t="s">
        <v>60</v>
      </c>
      <c r="D4" s="14"/>
      <c r="E4" s="14"/>
      <c r="F4" s="14"/>
      <c r="G4" s="14"/>
      <c r="I4" s="49" t="s">
        <v>71</v>
      </c>
      <c r="J4" s="14"/>
      <c r="K4" s="14"/>
      <c r="L4" s="14"/>
      <c r="M4" s="14"/>
      <c r="N4" s="14"/>
      <c r="O4" s="14"/>
      <c r="P4" s="101" t="b">
        <v>0</v>
      </c>
      <c r="Q4" s="167" t="s">
        <v>42</v>
      </c>
      <c r="R4" s="228" t="s">
        <v>231</v>
      </c>
      <c r="S4" s="147">
        <f t="shared" si="0"/>
        <v>0</v>
      </c>
      <c r="T4" s="90">
        <f t="shared" si="1"/>
        <v>0</v>
      </c>
      <c r="U4" s="70">
        <f>IF(N24=0,0,N24-0.06)-U5-U6</f>
        <v>0.009999999999999998</v>
      </c>
      <c r="V4" s="68">
        <f t="shared" si="2"/>
        <v>0</v>
      </c>
      <c r="W4" s="68">
        <v>0</v>
      </c>
      <c r="X4" s="68">
        <f t="shared" si="3"/>
        <v>0</v>
      </c>
      <c r="Y4" s="162">
        <f t="shared" si="4"/>
        <v>0.07692307692307691</v>
      </c>
      <c r="AI4" s="199">
        <v>42856</v>
      </c>
      <c r="AJ4" s="177" t="s">
        <v>187</v>
      </c>
    </row>
    <row r="5" spans="2:36" ht="15">
      <c r="B5" s="14"/>
      <c r="C5" s="18" t="s">
        <v>61</v>
      </c>
      <c r="D5" s="14"/>
      <c r="E5" s="14"/>
      <c r="F5" s="14"/>
      <c r="G5" s="14"/>
      <c r="I5" s="49" t="s">
        <v>62</v>
      </c>
      <c r="J5" s="14"/>
      <c r="K5" s="14"/>
      <c r="L5" s="14"/>
      <c r="M5" s="14"/>
      <c r="N5" s="14"/>
      <c r="O5" s="14"/>
      <c r="P5" s="102" t="s">
        <v>146</v>
      </c>
      <c r="Q5" s="167" t="s">
        <v>225</v>
      </c>
      <c r="R5" s="228" t="s">
        <v>224</v>
      </c>
      <c r="S5" s="171">
        <f t="shared" si="0"/>
        <v>0</v>
      </c>
      <c r="T5" s="170">
        <f t="shared" si="1"/>
        <v>0</v>
      </c>
      <c r="U5" s="166">
        <f>INDEX(Rates!$E$2:$M$44,MATCH($C$10,Rates!$B$2:$B$44),8)</f>
        <v>0</v>
      </c>
      <c r="V5" s="169">
        <f t="shared" si="2"/>
        <v>0</v>
      </c>
      <c r="W5" s="169">
        <v>0</v>
      </c>
      <c r="X5" s="169">
        <f t="shared" si="3"/>
        <v>0</v>
      </c>
      <c r="Y5" s="168">
        <f t="shared" si="4"/>
        <v>0</v>
      </c>
      <c r="AI5" s="199">
        <v>42887</v>
      </c>
      <c r="AJ5" s="177" t="s">
        <v>188</v>
      </c>
    </row>
    <row r="6" spans="2:36" ht="15" customHeight="1" thickBot="1">
      <c r="B6" s="14"/>
      <c r="C6" s="22" t="str">
        <f>IF(OR(C10="",D10="")=TRUE,"ENTER TAX ACCOUNT NUMBER, TAX PERIOD &amp; DATE PAID BELOW",H24)</f>
        <v>BROKER - Resort - SD</v>
      </c>
      <c r="D6" s="14"/>
      <c r="E6" s="14"/>
      <c r="F6" s="18"/>
      <c r="G6" s="14"/>
      <c r="I6" s="49" t="s">
        <v>63</v>
      </c>
      <c r="J6" s="14"/>
      <c r="K6" s="14"/>
      <c r="L6" s="14"/>
      <c r="M6" s="14"/>
      <c r="N6" s="14"/>
      <c r="O6" s="14"/>
      <c r="P6" s="101" t="b">
        <v>0</v>
      </c>
      <c r="Q6" s="167" t="s">
        <v>228</v>
      </c>
      <c r="R6" s="228" t="s">
        <v>227</v>
      </c>
      <c r="S6" s="171">
        <f t="shared" si="0"/>
        <v>0</v>
      </c>
      <c r="T6" s="170">
        <f t="shared" si="1"/>
        <v>0</v>
      </c>
      <c r="U6" s="166">
        <f>INDEX(Rates!$E$2:$M$44,MATCH($C$10,Rates!$B$2:$B$44),9)</f>
        <v>0.005</v>
      </c>
      <c r="V6" s="169">
        <f t="shared" si="2"/>
        <v>0</v>
      </c>
      <c r="W6" s="169">
        <v>0</v>
      </c>
      <c r="X6" s="169">
        <f t="shared" si="3"/>
        <v>0</v>
      </c>
      <c r="Y6" s="168">
        <f t="shared" si="4"/>
        <v>0.038461538461538464</v>
      </c>
      <c r="AI6" s="199">
        <v>42917</v>
      </c>
      <c r="AJ6" s="178" t="s">
        <v>177</v>
      </c>
    </row>
    <row r="7" spans="4:36" ht="15">
      <c r="D7" s="14"/>
      <c r="E7" s="14"/>
      <c r="F7" s="14"/>
      <c r="G7" s="14"/>
      <c r="I7" s="79" t="s">
        <v>70</v>
      </c>
      <c r="J7" s="14"/>
      <c r="K7" s="14"/>
      <c r="L7" s="14"/>
      <c r="M7" s="14"/>
      <c r="N7" s="14"/>
      <c r="O7" s="14"/>
      <c r="P7" s="102" t="s">
        <v>156</v>
      </c>
      <c r="Q7" s="167" t="s">
        <v>41</v>
      </c>
      <c r="R7" s="228" t="s">
        <v>33</v>
      </c>
      <c r="S7" s="147">
        <f t="shared" si="0"/>
        <v>0</v>
      </c>
      <c r="T7" s="90">
        <f t="shared" si="1"/>
        <v>0</v>
      </c>
      <c r="U7" s="70">
        <v>0.03</v>
      </c>
      <c r="V7" s="68">
        <f t="shared" si="2"/>
        <v>0</v>
      </c>
      <c r="W7" s="68">
        <v>0</v>
      </c>
      <c r="X7" s="68">
        <f t="shared" si="3"/>
        <v>0</v>
      </c>
      <c r="Y7" s="162">
        <f t="shared" si="4"/>
        <v>0.23076923076923075</v>
      </c>
      <c r="AI7" s="199">
        <v>42948</v>
      </c>
      <c r="AJ7" s="178" t="s">
        <v>178</v>
      </c>
    </row>
    <row r="8" spans="2:36" ht="15.75" thickBot="1">
      <c r="B8" s="75" t="s">
        <v>172</v>
      </c>
      <c r="C8" s="75"/>
      <c r="D8" s="75"/>
      <c r="E8" s="75"/>
      <c r="F8" s="75"/>
      <c r="H8" s="36" t="s">
        <v>73</v>
      </c>
      <c r="I8" s="63"/>
      <c r="J8" s="14"/>
      <c r="K8" s="14"/>
      <c r="L8" s="14"/>
      <c r="M8" s="14"/>
      <c r="N8" s="14"/>
      <c r="O8" s="14"/>
      <c r="P8" s="101" t="b">
        <v>0</v>
      </c>
      <c r="Q8" s="167" t="s">
        <v>40</v>
      </c>
      <c r="R8" s="230" t="s">
        <v>232</v>
      </c>
      <c r="S8" s="147">
        <f t="shared" si="0"/>
        <v>0</v>
      </c>
      <c r="T8" s="90">
        <f t="shared" si="1"/>
        <v>0</v>
      </c>
      <c r="U8" s="70">
        <v>0.00375</v>
      </c>
      <c r="V8" s="68">
        <f t="shared" si="2"/>
        <v>0</v>
      </c>
      <c r="W8" s="68">
        <v>0</v>
      </c>
      <c r="X8" s="68">
        <f t="shared" si="3"/>
        <v>0</v>
      </c>
      <c r="Y8" s="162">
        <f t="shared" si="4"/>
        <v>0.028846153846153844</v>
      </c>
      <c r="AI8" s="199">
        <v>42979</v>
      </c>
      <c r="AJ8" s="1" t="s">
        <v>6</v>
      </c>
    </row>
    <row r="9" spans="2:36" ht="16.5" customHeight="1">
      <c r="B9" s="328" t="s">
        <v>50</v>
      </c>
      <c r="C9" s="329"/>
      <c r="D9" s="80" t="s">
        <v>145</v>
      </c>
      <c r="E9" s="82" t="s">
        <v>148</v>
      </c>
      <c r="G9" s="72"/>
      <c r="H9" s="76"/>
      <c r="I9" s="77"/>
      <c r="J9" s="78"/>
      <c r="K9" s="75"/>
      <c r="L9" s="75"/>
      <c r="M9" s="75"/>
      <c r="N9" s="14"/>
      <c r="O9" s="14"/>
      <c r="P9" s="104" t="s">
        <v>155</v>
      </c>
      <c r="Q9" s="167" t="s">
        <v>43</v>
      </c>
      <c r="R9" s="228" t="s">
        <v>36</v>
      </c>
      <c r="S9" s="147">
        <f t="shared" si="0"/>
        <v>0</v>
      </c>
      <c r="T9" s="90">
        <f t="shared" si="1"/>
        <v>0</v>
      </c>
      <c r="U9" s="70">
        <v>0.01</v>
      </c>
      <c r="V9" s="68">
        <f t="shared" si="2"/>
        <v>0</v>
      </c>
      <c r="W9" s="68">
        <v>0</v>
      </c>
      <c r="X9" s="68">
        <f t="shared" si="3"/>
        <v>0</v>
      </c>
      <c r="Y9" s="162">
        <f t="shared" si="4"/>
        <v>0.07692307692307693</v>
      </c>
      <c r="AI9" s="199">
        <v>43009</v>
      </c>
      <c r="AJ9" s="5" t="s">
        <v>7</v>
      </c>
    </row>
    <row r="10" spans="2:36" ht="15.75" customHeight="1" thickBot="1">
      <c r="B10" s="94"/>
      <c r="C10" s="285" t="s">
        <v>332</v>
      </c>
      <c r="D10" s="287" t="s">
        <v>332</v>
      </c>
      <c r="E10" s="174"/>
      <c r="G10" s="73"/>
      <c r="H10" s="334" t="s">
        <v>149</v>
      </c>
      <c r="I10" s="335"/>
      <c r="J10" s="335"/>
      <c r="K10" s="335"/>
      <c r="L10" s="335"/>
      <c r="M10" s="336"/>
      <c r="N10" s="14"/>
      <c r="O10" s="14"/>
      <c r="P10" s="105" t="b">
        <v>0</v>
      </c>
      <c r="Q10" s="165" t="s">
        <v>39</v>
      </c>
      <c r="R10" s="231" t="s">
        <v>233</v>
      </c>
      <c r="S10" s="159">
        <f t="shared" si="0"/>
        <v>0</v>
      </c>
      <c r="T10" s="91">
        <f t="shared" si="1"/>
        <v>0</v>
      </c>
      <c r="U10" s="71">
        <v>0.01625</v>
      </c>
      <c r="V10" s="69">
        <f t="shared" si="2"/>
        <v>0</v>
      </c>
      <c r="W10" s="69">
        <v>0</v>
      </c>
      <c r="X10" s="69">
        <f t="shared" si="3"/>
        <v>0</v>
      </c>
      <c r="Y10" s="163">
        <f t="shared" si="4"/>
        <v>0.125</v>
      </c>
      <c r="AI10" s="199">
        <v>43040</v>
      </c>
      <c r="AJ10" s="1" t="s">
        <v>8</v>
      </c>
    </row>
    <row r="11" spans="2:36" ht="17.25" thickBot="1" thickTop="1">
      <c r="B11" s="81" t="s">
        <v>49</v>
      </c>
      <c r="C11" s="325" t="s">
        <v>141</v>
      </c>
      <c r="D11" s="326"/>
      <c r="F11" s="72"/>
      <c r="G11" s="72"/>
      <c r="H11" s="304" t="s">
        <v>150</v>
      </c>
      <c r="I11" s="305"/>
      <c r="J11" s="305"/>
      <c r="K11" s="305"/>
      <c r="L11" s="305"/>
      <c r="M11" s="306"/>
      <c r="N11" s="14"/>
      <c r="O11" s="14"/>
      <c r="P11" s="102" t="s">
        <v>168</v>
      </c>
      <c r="Q11" s="150"/>
      <c r="R11" s="232"/>
      <c r="S11" s="160" t="e">
        <f>SUM(S2:S10)</f>
        <v>#N/A</v>
      </c>
      <c r="T11" s="253" t="s">
        <v>237</v>
      </c>
      <c r="U11" s="108">
        <f>SUM(U2:U10)</f>
        <v>0.13</v>
      </c>
      <c r="V11" s="109">
        <f>SUM(V2:V10)</f>
        <v>0</v>
      </c>
      <c r="W11" s="109" t="e">
        <f>SUM(W2:W10)</f>
        <v>#N/A</v>
      </c>
      <c r="X11" s="109">
        <f>SUM(X2:X10)</f>
        <v>0</v>
      </c>
      <c r="Y11" s="164">
        <f>SUM(Y2:Y10)</f>
        <v>1</v>
      </c>
      <c r="AI11" s="199">
        <v>43070</v>
      </c>
      <c r="AJ11" s="1" t="s">
        <v>9</v>
      </c>
    </row>
    <row r="12" spans="2:36" ht="15.75" customHeight="1" thickBot="1" thickTop="1">
      <c r="B12" s="95" t="e">
        <f>IF(D10="","",VLOOKUP(D10,'Due Dates'!F2:G217,2))</f>
        <v>#N/A</v>
      </c>
      <c r="C12" s="324" t="e">
        <f>IF(B12="","Enter Tax Period Above",VLOOKUP(D10,'Due Dates'!A2:B217,2))</f>
        <v>#N/A</v>
      </c>
      <c r="D12" s="324"/>
      <c r="E12" s="14"/>
      <c r="F12" s="14"/>
      <c r="G12" s="14"/>
      <c r="H12" s="304" t="s">
        <v>151</v>
      </c>
      <c r="I12" s="305"/>
      <c r="J12" s="305"/>
      <c r="K12" s="305"/>
      <c r="L12" s="305"/>
      <c r="M12" s="306"/>
      <c r="N12" s="14"/>
      <c r="O12" s="14"/>
      <c r="P12" s="101" t="b">
        <v>1</v>
      </c>
      <c r="Q12" s="252" t="s">
        <v>32</v>
      </c>
      <c r="R12" s="233" t="s">
        <v>31</v>
      </c>
      <c r="S12" s="153" t="s">
        <v>29</v>
      </c>
      <c r="T12" s="98" t="s">
        <v>38</v>
      </c>
      <c r="U12" s="98" t="s">
        <v>37</v>
      </c>
      <c r="V12" s="98" t="s">
        <v>133</v>
      </c>
      <c r="W12" s="98" t="s">
        <v>160</v>
      </c>
      <c r="X12" s="99" t="s">
        <v>161</v>
      </c>
      <c r="Y12" s="127" t="s">
        <v>167</v>
      </c>
      <c r="AI12" s="199">
        <v>43101</v>
      </c>
      <c r="AJ12" s="1" t="s">
        <v>10</v>
      </c>
    </row>
    <row r="13" spans="2:132" s="85" customFormat="1" ht="18" customHeight="1">
      <c r="B13" s="74" t="s">
        <v>56</v>
      </c>
      <c r="C13" s="83"/>
      <c r="D13" s="83"/>
      <c r="E13" s="83"/>
      <c r="F13" s="83"/>
      <c r="G13" s="83"/>
      <c r="H13" s="83"/>
      <c r="I13" s="84"/>
      <c r="J13" s="83"/>
      <c r="K13" s="83"/>
      <c r="L13" s="83"/>
      <c r="M13" s="83"/>
      <c r="N13" s="83"/>
      <c r="O13" s="83"/>
      <c r="P13" s="102" t="s">
        <v>147</v>
      </c>
      <c r="Q13" s="167" t="s">
        <v>44</v>
      </c>
      <c r="R13" s="228" t="s">
        <v>234</v>
      </c>
      <c r="S13" s="154" t="e">
        <f aca="true" t="shared" si="5" ref="S13:S21">($J$28+$J$39)*Y2</f>
        <v>#N/A</v>
      </c>
      <c r="T13" s="147" t="e">
        <f aca="true" t="shared" si="6" ref="T13:T21">($J$27+$J$38)*Y2</f>
        <v>#N/A</v>
      </c>
      <c r="U13" s="131"/>
      <c r="V13" s="147">
        <f aca="true" t="shared" si="7" ref="V13:V21">(J$30+J$41)*Y2</f>
        <v>0</v>
      </c>
      <c r="W13" s="128"/>
      <c r="X13" s="129"/>
      <c r="Y13" s="106" t="e">
        <f aca="true" t="shared" si="8" ref="Y13:Y23">SUM(S13:X13)</f>
        <v>#N/A</v>
      </c>
      <c r="Z13" s="89"/>
      <c r="AH13" s="256"/>
      <c r="AI13" s="199">
        <v>43132</v>
      </c>
      <c r="AJ13" s="1" t="s">
        <v>11</v>
      </c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</row>
    <row r="14" spans="2:36" ht="15.75" thickBot="1">
      <c r="B14" s="36" t="s">
        <v>64</v>
      </c>
      <c r="C14" s="14"/>
      <c r="D14" s="14"/>
      <c r="E14" s="14"/>
      <c r="F14" s="14"/>
      <c r="G14" s="14"/>
      <c r="H14" s="34"/>
      <c r="I14" s="63"/>
      <c r="J14" s="307"/>
      <c r="K14" s="308"/>
      <c r="L14" s="307"/>
      <c r="M14" s="14"/>
      <c r="N14" s="14"/>
      <c r="O14" s="14"/>
      <c r="P14" s="103" t="b">
        <v>0</v>
      </c>
      <c r="Q14" s="172" t="s">
        <v>169</v>
      </c>
      <c r="R14" s="229" t="s">
        <v>171</v>
      </c>
      <c r="S14" s="173" t="e">
        <f t="shared" si="5"/>
        <v>#N/A</v>
      </c>
      <c r="T14" s="171" t="e">
        <f t="shared" si="6"/>
        <v>#N/A</v>
      </c>
      <c r="U14" s="131"/>
      <c r="V14" s="171">
        <f t="shared" si="7"/>
        <v>0</v>
      </c>
      <c r="W14" s="128"/>
      <c r="X14" s="129"/>
      <c r="Y14" s="106" t="e">
        <f t="shared" si="8"/>
        <v>#N/A</v>
      </c>
      <c r="Z14" s="87"/>
      <c r="AI14" s="199">
        <v>43160</v>
      </c>
      <c r="AJ14" s="1" t="s">
        <v>12</v>
      </c>
    </row>
    <row r="15" spans="2:36" ht="15">
      <c r="B15" s="36" t="s">
        <v>65</v>
      </c>
      <c r="C15" s="14"/>
      <c r="D15" s="14"/>
      <c r="E15" s="14"/>
      <c r="F15" s="14"/>
      <c r="G15" s="14"/>
      <c r="H15" s="34"/>
      <c r="I15" s="63"/>
      <c r="J15" s="307"/>
      <c r="K15" s="308"/>
      <c r="L15" s="307"/>
      <c r="M15" s="14"/>
      <c r="N15" s="14"/>
      <c r="O15" s="14"/>
      <c r="Q15" s="167" t="s">
        <v>42</v>
      </c>
      <c r="R15" s="228" t="s">
        <v>235</v>
      </c>
      <c r="S15" s="154" t="e">
        <f t="shared" si="5"/>
        <v>#N/A</v>
      </c>
      <c r="T15" s="147" t="e">
        <f t="shared" si="6"/>
        <v>#N/A</v>
      </c>
      <c r="U15" s="148" t="e">
        <f>J29+J40</f>
        <v>#VALUE!</v>
      </c>
      <c r="V15" s="147">
        <f t="shared" si="7"/>
        <v>0</v>
      </c>
      <c r="W15" s="128"/>
      <c r="X15" s="129"/>
      <c r="Y15" s="106" t="e">
        <f t="shared" si="8"/>
        <v>#N/A</v>
      </c>
      <c r="Z15" s="87"/>
      <c r="AI15" s="199">
        <v>43191</v>
      </c>
      <c r="AJ15" s="1" t="s">
        <v>13</v>
      </c>
    </row>
    <row r="16" spans="2:36" ht="16.5" customHeight="1">
      <c r="B16" s="36" t="s">
        <v>66</v>
      </c>
      <c r="C16" s="14"/>
      <c r="D16" s="14"/>
      <c r="E16" s="14"/>
      <c r="F16" s="14"/>
      <c r="G16" s="14"/>
      <c r="H16" s="34"/>
      <c r="I16" s="63"/>
      <c r="J16" s="307"/>
      <c r="K16" s="308"/>
      <c r="L16" s="307"/>
      <c r="M16" s="14"/>
      <c r="N16" s="14"/>
      <c r="O16" s="14"/>
      <c r="Q16" s="167" t="s">
        <v>225</v>
      </c>
      <c r="R16" s="228" t="s">
        <v>226</v>
      </c>
      <c r="S16" s="173" t="e">
        <f t="shared" si="5"/>
        <v>#N/A</v>
      </c>
      <c r="T16" s="171" t="e">
        <f t="shared" si="6"/>
        <v>#N/A</v>
      </c>
      <c r="U16" s="131"/>
      <c r="V16" s="171">
        <f t="shared" si="7"/>
        <v>0</v>
      </c>
      <c r="W16" s="128"/>
      <c r="X16" s="129"/>
      <c r="Y16" s="106" t="e">
        <f t="shared" si="8"/>
        <v>#N/A</v>
      </c>
      <c r="Z16" s="87"/>
      <c r="AI16" s="199">
        <v>43221</v>
      </c>
      <c r="AJ16" s="1" t="s">
        <v>14</v>
      </c>
    </row>
    <row r="17" spans="2:36" ht="17.25" customHeight="1">
      <c r="B17" s="14" t="s">
        <v>57</v>
      </c>
      <c r="C17" s="14"/>
      <c r="D17" s="14"/>
      <c r="E17" s="14"/>
      <c r="F17" s="14"/>
      <c r="G17" s="14"/>
      <c r="H17" s="34"/>
      <c r="I17" s="63"/>
      <c r="J17" s="14"/>
      <c r="K17" s="14"/>
      <c r="L17" s="14"/>
      <c r="M17" s="14"/>
      <c r="N17" s="14"/>
      <c r="O17" s="14"/>
      <c r="Q17" s="167" t="s">
        <v>228</v>
      </c>
      <c r="R17" s="228" t="s">
        <v>229</v>
      </c>
      <c r="S17" s="173" t="e">
        <f t="shared" si="5"/>
        <v>#N/A</v>
      </c>
      <c r="T17" s="171" t="e">
        <f t="shared" si="6"/>
        <v>#N/A</v>
      </c>
      <c r="U17" s="131"/>
      <c r="V17" s="171">
        <f t="shared" si="7"/>
        <v>0</v>
      </c>
      <c r="W17" s="128"/>
      <c r="X17" s="129"/>
      <c r="Y17" s="106" t="e">
        <f t="shared" si="8"/>
        <v>#N/A</v>
      </c>
      <c r="Z17" s="87"/>
      <c r="AI17" s="199">
        <v>43252</v>
      </c>
      <c r="AJ17" s="1" t="s">
        <v>15</v>
      </c>
    </row>
    <row r="18" spans="2:36" ht="15">
      <c r="B18" s="14" t="s">
        <v>58</v>
      </c>
      <c r="C18" s="14"/>
      <c r="D18" s="14"/>
      <c r="E18" s="14"/>
      <c r="F18" s="14"/>
      <c r="G18" s="14"/>
      <c r="H18" s="34"/>
      <c r="I18" s="63"/>
      <c r="J18" s="14"/>
      <c r="K18" s="14"/>
      <c r="L18" s="14"/>
      <c r="M18" s="14"/>
      <c r="N18" s="14"/>
      <c r="O18" s="14"/>
      <c r="Q18" s="167" t="s">
        <v>41</v>
      </c>
      <c r="R18" s="228" t="s">
        <v>35</v>
      </c>
      <c r="S18" s="154" t="e">
        <f t="shared" si="5"/>
        <v>#N/A</v>
      </c>
      <c r="T18" s="147" t="e">
        <f t="shared" si="6"/>
        <v>#N/A</v>
      </c>
      <c r="U18" s="131"/>
      <c r="V18" s="147">
        <f t="shared" si="7"/>
        <v>0</v>
      </c>
      <c r="W18" s="128"/>
      <c r="X18" s="129"/>
      <c r="Y18" s="106" t="e">
        <f t="shared" si="8"/>
        <v>#N/A</v>
      </c>
      <c r="Z18" s="87"/>
      <c r="AI18" s="199">
        <v>43282</v>
      </c>
      <c r="AJ18" s="5" t="s">
        <v>16</v>
      </c>
    </row>
    <row r="19" spans="2:132" s="31" customFormat="1" ht="17.25" customHeight="1">
      <c r="B19" s="14"/>
      <c r="C19" s="14"/>
      <c r="D19" s="14"/>
      <c r="E19" s="14"/>
      <c r="F19" s="14"/>
      <c r="G19" s="25"/>
      <c r="H19" s="34"/>
      <c r="I19" s="63"/>
      <c r="J19" s="14"/>
      <c r="K19" s="14"/>
      <c r="L19" s="14"/>
      <c r="M19" s="14"/>
      <c r="N19" s="14"/>
      <c r="O19" s="14"/>
      <c r="P19" s="124"/>
      <c r="Q19" s="167" t="s">
        <v>40</v>
      </c>
      <c r="R19" s="234" t="s">
        <v>34</v>
      </c>
      <c r="S19" s="154" t="e">
        <f t="shared" si="5"/>
        <v>#N/A</v>
      </c>
      <c r="T19" s="147" t="e">
        <f t="shared" si="6"/>
        <v>#N/A</v>
      </c>
      <c r="U19" s="131"/>
      <c r="V19" s="147">
        <f t="shared" si="7"/>
        <v>0</v>
      </c>
      <c r="W19" s="128"/>
      <c r="X19" s="129"/>
      <c r="Y19" s="106" t="e">
        <f t="shared" si="8"/>
        <v>#N/A</v>
      </c>
      <c r="Z19" s="87"/>
      <c r="AH19" s="257"/>
      <c r="AI19" s="199">
        <v>43313</v>
      </c>
      <c r="AJ19" s="1" t="s">
        <v>17</v>
      </c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</row>
    <row r="20" spans="2:132" s="31" customFormat="1" ht="15">
      <c r="B20" s="36" t="s">
        <v>48</v>
      </c>
      <c r="C20" s="18"/>
      <c r="D20" s="18"/>
      <c r="E20" s="18"/>
      <c r="F20" s="18"/>
      <c r="G20" s="18"/>
      <c r="H20" s="37"/>
      <c r="I20" s="64" t="s">
        <v>109</v>
      </c>
      <c r="J20" s="330"/>
      <c r="K20" s="331"/>
      <c r="L20" s="330"/>
      <c r="M20" s="15"/>
      <c r="N20" s="15"/>
      <c r="O20" s="15"/>
      <c r="P20" s="124"/>
      <c r="Q20" s="167" t="s">
        <v>43</v>
      </c>
      <c r="R20" s="233" t="s">
        <v>36</v>
      </c>
      <c r="S20" s="154" t="e">
        <f t="shared" si="5"/>
        <v>#N/A</v>
      </c>
      <c r="T20" s="147" t="e">
        <f t="shared" si="6"/>
        <v>#N/A</v>
      </c>
      <c r="U20" s="131"/>
      <c r="V20" s="147">
        <f t="shared" si="7"/>
        <v>0</v>
      </c>
      <c r="W20" s="128"/>
      <c r="X20" s="129"/>
      <c r="Y20" s="106" t="e">
        <f t="shared" si="8"/>
        <v>#N/A</v>
      </c>
      <c r="Z20" s="88"/>
      <c r="AH20" s="257"/>
      <c r="AI20" s="199">
        <v>43344</v>
      </c>
      <c r="AJ20" s="1" t="s">
        <v>18</v>
      </c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</row>
    <row r="21" spans="2:132" s="31" customFormat="1" ht="15">
      <c r="B21" s="36" t="s">
        <v>47</v>
      </c>
      <c r="C21" s="18"/>
      <c r="D21" s="18"/>
      <c r="E21" s="18"/>
      <c r="F21" s="18"/>
      <c r="G21" s="18"/>
      <c r="H21" s="37"/>
      <c r="I21" s="64" t="s">
        <v>110</v>
      </c>
      <c r="J21" s="330"/>
      <c r="K21" s="331"/>
      <c r="L21" s="330"/>
      <c r="M21" s="15"/>
      <c r="N21" s="15"/>
      <c r="O21" s="15"/>
      <c r="P21" s="124"/>
      <c r="Q21" s="167" t="s">
        <v>39</v>
      </c>
      <c r="R21" s="228" t="s">
        <v>236</v>
      </c>
      <c r="S21" s="154" t="e">
        <f t="shared" si="5"/>
        <v>#N/A</v>
      </c>
      <c r="T21" s="147" t="e">
        <f t="shared" si="6"/>
        <v>#N/A</v>
      </c>
      <c r="U21" s="131"/>
      <c r="V21" s="147">
        <f t="shared" si="7"/>
        <v>0</v>
      </c>
      <c r="W21" s="128"/>
      <c r="X21" s="129"/>
      <c r="Y21" s="106" t="e">
        <f t="shared" si="8"/>
        <v>#N/A</v>
      </c>
      <c r="Z21" s="86"/>
      <c r="AH21" s="257"/>
      <c r="AI21" s="199">
        <v>43374</v>
      </c>
      <c r="AJ21" s="1" t="s">
        <v>19</v>
      </c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</row>
    <row r="22" spans="2:36" ht="15">
      <c r="B22" s="36" t="s">
        <v>46</v>
      </c>
      <c r="C22" s="18"/>
      <c r="D22" s="18"/>
      <c r="E22" s="18"/>
      <c r="F22" s="18"/>
      <c r="G22" s="18"/>
      <c r="H22" s="37"/>
      <c r="I22" s="64" t="s">
        <v>111</v>
      </c>
      <c r="J22" s="332">
        <f>J20-J21</f>
        <v>0</v>
      </c>
      <c r="K22" s="333"/>
      <c r="L22" s="332"/>
      <c r="M22" s="15"/>
      <c r="N22" s="15"/>
      <c r="O22" s="15"/>
      <c r="Q22" s="151" t="s">
        <v>164</v>
      </c>
      <c r="R22" s="233" t="s">
        <v>163</v>
      </c>
      <c r="S22" s="155"/>
      <c r="T22" s="92"/>
      <c r="U22" s="131"/>
      <c r="V22" s="92"/>
      <c r="W22" s="147">
        <f>J48</f>
        <v>0</v>
      </c>
      <c r="X22" s="129"/>
      <c r="Y22" s="106">
        <f t="shared" si="8"/>
        <v>0</v>
      </c>
      <c r="Z22" s="88"/>
      <c r="AI22" s="199">
        <v>43405</v>
      </c>
      <c r="AJ22" s="1" t="s">
        <v>20</v>
      </c>
    </row>
    <row r="23" spans="2:132" s="31" customFormat="1" ht="15.75" thickBot="1">
      <c r="B23" s="14"/>
      <c r="C23" s="14"/>
      <c r="D23" s="14"/>
      <c r="E23" s="14"/>
      <c r="F23" s="14"/>
      <c r="G23" s="14"/>
      <c r="H23" s="34"/>
      <c r="I23" s="63"/>
      <c r="J23" s="14"/>
      <c r="K23" s="14"/>
      <c r="L23" s="14"/>
      <c r="M23" s="14"/>
      <c r="N23" s="14"/>
      <c r="O23" s="14"/>
      <c r="P23" s="124"/>
      <c r="Q23" s="165" t="s">
        <v>165</v>
      </c>
      <c r="R23" s="231" t="s">
        <v>162</v>
      </c>
      <c r="S23" s="156"/>
      <c r="T23" s="93"/>
      <c r="U23" s="132"/>
      <c r="V23" s="93"/>
      <c r="W23" s="130"/>
      <c r="X23" s="149">
        <f>J49</f>
        <v>0</v>
      </c>
      <c r="Y23" s="107">
        <f t="shared" si="8"/>
        <v>0</v>
      </c>
      <c r="AH23" s="257"/>
      <c r="AI23" s="199">
        <v>43435</v>
      </c>
      <c r="AJ23" s="1" t="s">
        <v>21</v>
      </c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</row>
    <row r="24" spans="2:132" s="55" customFormat="1" ht="15.75" customHeight="1" thickBot="1" thickTop="1">
      <c r="B24" s="59" t="s">
        <v>52</v>
      </c>
      <c r="C24" s="56"/>
      <c r="D24" s="56"/>
      <c r="E24" s="56"/>
      <c r="F24" s="56"/>
      <c r="G24" s="56"/>
      <c r="H24" s="301" t="str">
        <f>IF(OR(C10="",D10="")=TRUE,0,VLOOKUP(C10,Rates!B2:C44,2))</f>
        <v>BROKER - Resort - SD</v>
      </c>
      <c r="I24" s="309"/>
      <c r="J24" s="309"/>
      <c r="K24" s="309"/>
      <c r="L24" s="309"/>
      <c r="M24" s="60" t="s">
        <v>51</v>
      </c>
      <c r="N24" s="216">
        <f>IF(OR(C10="",D10="")=TRUE,0,INDEX(Rates!$E$2:$M$44,MATCH(C10,Rates!$B$2:$B$44),5)+INDEX(Rates!$E$2:$M$44,MATCH(C10,Rates!$B$2:$B$44),8)+INDEX(Rates!$E$2:$M$44,MATCH(C10,Rates!$B$2:$B$44),9)+0.06)</f>
        <v>0.075</v>
      </c>
      <c r="O24" s="61"/>
      <c r="P24" s="125"/>
      <c r="Q24" s="152"/>
      <c r="R24" s="235"/>
      <c r="S24" s="157" t="e">
        <f aca="true" t="shared" si="9" ref="S24:Y24">SUM(S13:S23)</f>
        <v>#N/A</v>
      </c>
      <c r="T24" s="110" t="e">
        <f t="shared" si="9"/>
        <v>#N/A</v>
      </c>
      <c r="U24" s="110" t="e">
        <f t="shared" si="9"/>
        <v>#VALUE!</v>
      </c>
      <c r="V24" s="110">
        <f t="shared" si="9"/>
        <v>0</v>
      </c>
      <c r="W24" s="133">
        <f t="shared" si="9"/>
        <v>0</v>
      </c>
      <c r="X24" s="134">
        <f t="shared" si="9"/>
        <v>0</v>
      </c>
      <c r="Y24" s="111" t="e">
        <f t="shared" si="9"/>
        <v>#N/A</v>
      </c>
      <c r="AH24" s="258"/>
      <c r="AI24" s="199">
        <v>43466</v>
      </c>
      <c r="AJ24" s="1" t="s">
        <v>22</v>
      </c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</row>
    <row r="25" spans="2:36" ht="15.75" customHeight="1" thickBot="1" thickTop="1">
      <c r="B25" s="23"/>
      <c r="C25" s="23"/>
      <c r="D25" s="23"/>
      <c r="E25" s="23"/>
      <c r="F25" s="23"/>
      <c r="G25" s="23"/>
      <c r="H25" s="34"/>
      <c r="I25" s="65"/>
      <c r="J25" s="24"/>
      <c r="K25" s="24"/>
      <c r="L25" s="24"/>
      <c r="M25" s="24"/>
      <c r="N25" s="16"/>
      <c r="O25" s="16"/>
      <c r="Q25" s="114"/>
      <c r="R25" s="236"/>
      <c r="S25" s="135"/>
      <c r="T25" s="135"/>
      <c r="U25" s="135"/>
      <c r="V25" s="135"/>
      <c r="W25" s="135"/>
      <c r="X25" s="113" t="s">
        <v>134</v>
      </c>
      <c r="Y25" s="112" t="e">
        <f>S11+Y24</f>
        <v>#N/A</v>
      </c>
      <c r="AI25" s="199">
        <v>43497</v>
      </c>
      <c r="AJ25" s="1" t="s">
        <v>23</v>
      </c>
    </row>
    <row r="26" spans="2:36" ht="15.75" customHeight="1" thickTop="1">
      <c r="B26" s="14" t="s">
        <v>93</v>
      </c>
      <c r="C26" s="14"/>
      <c r="D26" s="14"/>
      <c r="E26" s="217">
        <f>N24</f>
        <v>0.075</v>
      </c>
      <c r="F26" s="14" t="s">
        <v>54</v>
      </c>
      <c r="H26" s="34"/>
      <c r="I26" s="64" t="s">
        <v>112</v>
      </c>
      <c r="J26" s="299">
        <f>J22*E26</f>
        <v>0</v>
      </c>
      <c r="K26" s="300"/>
      <c r="L26" s="300"/>
      <c r="M26" s="14"/>
      <c r="N26" s="14"/>
      <c r="O26" s="14"/>
      <c r="Q26" s="115"/>
      <c r="R26" s="248"/>
      <c r="S26" s="249"/>
      <c r="T26" s="250"/>
      <c r="U26" s="251"/>
      <c r="V26" s="137"/>
      <c r="W26" s="116"/>
      <c r="X26" s="138"/>
      <c r="Y26" s="117"/>
      <c r="AI26" s="199">
        <v>43525</v>
      </c>
      <c r="AJ26" s="1" t="s">
        <v>24</v>
      </c>
    </row>
    <row r="27" spans="2:36" ht="15.75" customHeight="1">
      <c r="B27" s="14" t="s">
        <v>94</v>
      </c>
      <c r="C27" s="14"/>
      <c r="D27" s="14"/>
      <c r="E27" s="14"/>
      <c r="F27" s="14"/>
      <c r="G27" s="14"/>
      <c r="H27" s="34"/>
      <c r="I27" s="64" t="s">
        <v>113</v>
      </c>
      <c r="J27" s="303" t="e">
        <f>IF(OR(C10="",D10="")=TRUE,0,IF(N(P2)=1,0,IF(E10&gt;C12,J26*0.11,0)))</f>
        <v>#N/A</v>
      </c>
      <c r="K27" s="303"/>
      <c r="L27" s="303"/>
      <c r="M27" s="14"/>
      <c r="N27" s="14"/>
      <c r="O27" s="14"/>
      <c r="R27" s="247"/>
      <c r="S27" s="244"/>
      <c r="T27" s="244"/>
      <c r="U27" s="246"/>
      <c r="V27" s="140"/>
      <c r="W27" s="141"/>
      <c r="X27" s="141"/>
      <c r="AI27" s="199">
        <v>43556</v>
      </c>
      <c r="AJ27" s="178" t="s">
        <v>179</v>
      </c>
    </row>
    <row r="28" spans="2:36" ht="15.75" customHeight="1">
      <c r="B28" s="14" t="s">
        <v>95</v>
      </c>
      <c r="C28" s="14"/>
      <c r="D28" s="14"/>
      <c r="E28" s="14"/>
      <c r="F28" s="14"/>
      <c r="G28" s="14"/>
      <c r="H28" s="34"/>
      <c r="I28" s="64" t="s">
        <v>114</v>
      </c>
      <c r="J28" s="310" t="e">
        <f>IF(OR(C10="",D10="")=TRUE,0,IF(N(P4)=1,0,IF(E10&gt;C12,(((YEAR(E10)-YEAR(D10))*12)+(MONTH(E10)-MONTH(D10)))*(0.015*J26),0)))</f>
        <v>#N/A</v>
      </c>
      <c r="K28" s="310"/>
      <c r="L28" s="310"/>
      <c r="M28" s="14"/>
      <c r="N28" s="14"/>
      <c r="O28" s="14"/>
      <c r="S28" s="245"/>
      <c r="T28" s="142"/>
      <c r="U28" s="142"/>
      <c r="V28" s="141"/>
      <c r="AI28" s="199">
        <v>43586</v>
      </c>
      <c r="AJ28" s="177" t="s">
        <v>180</v>
      </c>
    </row>
    <row r="29" spans="2:36" ht="15.75" customHeight="1">
      <c r="B29" s="14" t="s">
        <v>96</v>
      </c>
      <c r="C29" s="14"/>
      <c r="D29" s="14"/>
      <c r="E29" s="14"/>
      <c r="F29" s="14"/>
      <c r="G29" s="14"/>
      <c r="H29" s="34"/>
      <c r="I29" s="64" t="s">
        <v>115</v>
      </c>
      <c r="J29" s="303" t="e">
        <f>IF(OR(C10="",D10="")=TRUE,0,IF(N(P6)=1,0,IF(E10-EOMONTH(D10,0)&gt;31,J26*0.1,0)))</f>
        <v>#VALUE!</v>
      </c>
      <c r="K29" s="303"/>
      <c r="L29" s="303"/>
      <c r="M29" s="14"/>
      <c r="N29" s="14"/>
      <c r="O29" s="14"/>
      <c r="AI29" s="199">
        <v>43617</v>
      </c>
      <c r="AJ29" s="177" t="s">
        <v>181</v>
      </c>
    </row>
    <row r="30" spans="2:36" ht="15">
      <c r="B30" s="14" t="s">
        <v>97</v>
      </c>
      <c r="C30" s="14"/>
      <c r="D30" s="14"/>
      <c r="E30" s="14"/>
      <c r="F30" s="14"/>
      <c r="G30" s="14"/>
      <c r="H30" s="24"/>
      <c r="I30" s="64" t="s">
        <v>116</v>
      </c>
      <c r="J30" s="303">
        <v>0</v>
      </c>
      <c r="K30" s="303"/>
      <c r="L30" s="303"/>
      <c r="M30" s="14"/>
      <c r="N30" s="14"/>
      <c r="O30" s="14"/>
      <c r="AI30" s="199">
        <v>43647</v>
      </c>
      <c r="AJ30" s="262" t="s">
        <v>193</v>
      </c>
    </row>
    <row r="31" spans="2:36" ht="15">
      <c r="B31" s="14" t="s">
        <v>98</v>
      </c>
      <c r="C31" s="14"/>
      <c r="D31" s="14"/>
      <c r="E31" s="14"/>
      <c r="F31" s="14"/>
      <c r="G31" s="14"/>
      <c r="H31" s="34"/>
      <c r="I31" s="64" t="s">
        <v>117</v>
      </c>
      <c r="J31" s="303" t="e">
        <f>SUM(J26:L30)</f>
        <v>#N/A</v>
      </c>
      <c r="K31" s="303"/>
      <c r="L31" s="303"/>
      <c r="M31" s="14"/>
      <c r="N31" s="14"/>
      <c r="O31" s="14"/>
      <c r="AI31" s="199">
        <v>43678</v>
      </c>
      <c r="AJ31" s="177" t="s">
        <v>194</v>
      </c>
    </row>
    <row r="32" spans="2:132" s="31" customFormat="1" ht="15">
      <c r="B32" s="14"/>
      <c r="C32" s="14"/>
      <c r="D32" s="14"/>
      <c r="E32" s="14"/>
      <c r="F32" s="14"/>
      <c r="G32" s="14"/>
      <c r="H32" s="34"/>
      <c r="I32" s="63"/>
      <c r="J32" s="14"/>
      <c r="K32" s="14"/>
      <c r="L32" s="14"/>
      <c r="M32" s="14"/>
      <c r="N32" s="14"/>
      <c r="O32" s="14"/>
      <c r="P32" s="124"/>
      <c r="Q32" s="118"/>
      <c r="R32" s="239"/>
      <c r="S32" s="136"/>
      <c r="T32" s="136"/>
      <c r="U32" s="136"/>
      <c r="V32" s="143"/>
      <c r="W32" s="143"/>
      <c r="X32" s="143"/>
      <c r="Y32" s="119"/>
      <c r="AH32" s="257"/>
      <c r="AI32" s="199">
        <v>43709</v>
      </c>
      <c r="AJ32" s="177" t="s">
        <v>182</v>
      </c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</row>
    <row r="33" spans="2:132" s="55" customFormat="1" ht="15.75" customHeight="1">
      <c r="B33" s="51" t="s">
        <v>53</v>
      </c>
      <c r="C33" s="52"/>
      <c r="D33" s="52"/>
      <c r="E33" s="52"/>
      <c r="F33" s="52"/>
      <c r="G33" s="53"/>
      <c r="H33" s="301" t="str">
        <f>IF(OR(C10="",D10="")=TRUE,0,VLOOKUP(C10,Rates!B2:C44,2))</f>
        <v>BROKER - Resort - SD</v>
      </c>
      <c r="I33" s="302"/>
      <c r="J33" s="302"/>
      <c r="K33" s="302"/>
      <c r="L33" s="302"/>
      <c r="M33" s="62" t="s">
        <v>51</v>
      </c>
      <c r="N33" s="216">
        <f>(IF(OR(C10="",D10="")=TRUE,0,INDEX(Rates!$E$2:$M$44,MATCH(C10,Rates!$B$2:$B$44),1)))+0.005</f>
        <v>0.055</v>
      </c>
      <c r="O33" s="54"/>
      <c r="P33" s="125"/>
      <c r="Q33" s="118"/>
      <c r="R33" s="239"/>
      <c r="S33" s="136"/>
      <c r="T33" s="136"/>
      <c r="U33" s="136"/>
      <c r="V33" s="143"/>
      <c r="W33" s="143"/>
      <c r="X33" s="143"/>
      <c r="Y33" s="119"/>
      <c r="AH33" s="258"/>
      <c r="AI33" s="199">
        <v>43739</v>
      </c>
      <c r="AJ33" s="177" t="s">
        <v>195</v>
      </c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</row>
    <row r="34" spans="2:36" ht="15.75" customHeight="1">
      <c r="B34" s="14"/>
      <c r="C34" s="14"/>
      <c r="D34" s="14"/>
      <c r="E34" s="14"/>
      <c r="F34" s="14"/>
      <c r="G34" s="24"/>
      <c r="H34" s="24"/>
      <c r="I34" s="65"/>
      <c r="J34" s="26"/>
      <c r="K34" s="27"/>
      <c r="L34" s="28"/>
      <c r="M34" s="17"/>
      <c r="N34" s="17"/>
      <c r="O34" s="17"/>
      <c r="Q34" s="120"/>
      <c r="R34" s="254"/>
      <c r="AI34" s="199">
        <v>43770</v>
      </c>
      <c r="AJ34" s="177" t="s">
        <v>175</v>
      </c>
    </row>
    <row r="35" spans="2:36" ht="15.75" customHeight="1">
      <c r="B35" s="14" t="s">
        <v>99</v>
      </c>
      <c r="C35" s="14"/>
      <c r="D35" s="14"/>
      <c r="E35" s="217">
        <f>N33</f>
        <v>0.055</v>
      </c>
      <c r="F35" s="14" t="s">
        <v>54</v>
      </c>
      <c r="H35" s="34"/>
      <c r="I35" s="64" t="s">
        <v>118</v>
      </c>
      <c r="J35" s="299">
        <f>J22*E35</f>
        <v>0</v>
      </c>
      <c r="K35" s="300"/>
      <c r="L35" s="300"/>
      <c r="M35" s="14"/>
      <c r="N35" s="14"/>
      <c r="O35" s="14"/>
      <c r="Q35" s="115"/>
      <c r="R35" s="237"/>
      <c r="AI35" s="199">
        <v>43800</v>
      </c>
      <c r="AJ35" s="177" t="s">
        <v>176</v>
      </c>
    </row>
    <row r="36" spans="2:36" ht="15.75" customHeight="1">
      <c r="B36" s="14" t="s">
        <v>100</v>
      </c>
      <c r="C36" s="14"/>
      <c r="D36" s="14"/>
      <c r="E36" s="14"/>
      <c r="F36" s="14"/>
      <c r="G36" s="14"/>
      <c r="H36" s="34"/>
      <c r="I36" s="64" t="s">
        <v>119</v>
      </c>
      <c r="J36" s="299" t="e">
        <f>IF(OR(C10="",D10="")=TRUE,0,IF(E10&gt;C12,0,J35*0.02))</f>
        <v>#N/A</v>
      </c>
      <c r="K36" s="300"/>
      <c r="L36" s="300"/>
      <c r="M36" s="14"/>
      <c r="N36" s="14"/>
      <c r="O36" s="14"/>
      <c r="R36" s="238"/>
      <c r="S36" s="139"/>
      <c r="T36" s="139"/>
      <c r="U36" s="139"/>
      <c r="V36" s="140"/>
      <c r="W36" s="140"/>
      <c r="X36" s="140"/>
      <c r="AI36" s="199">
        <v>43831</v>
      </c>
      <c r="AJ36" s="262" t="s">
        <v>238</v>
      </c>
    </row>
    <row r="37" spans="2:36" ht="15.75" customHeight="1">
      <c r="B37" s="14" t="s">
        <v>101</v>
      </c>
      <c r="C37" s="14"/>
      <c r="D37" s="14"/>
      <c r="E37" s="14"/>
      <c r="F37" s="14"/>
      <c r="G37" s="14"/>
      <c r="H37" s="34"/>
      <c r="I37" s="64" t="s">
        <v>120</v>
      </c>
      <c r="J37" s="299" t="e">
        <f>J35-J36</f>
        <v>#N/A</v>
      </c>
      <c r="K37" s="300"/>
      <c r="L37" s="300"/>
      <c r="M37" s="14"/>
      <c r="N37" s="14"/>
      <c r="O37" s="14"/>
      <c r="S37" s="142"/>
      <c r="T37" s="142"/>
      <c r="U37" s="142"/>
      <c r="V37" s="141"/>
      <c r="W37" s="141"/>
      <c r="X37" s="141"/>
      <c r="Y37" s="121"/>
      <c r="AI37" s="199">
        <v>43862</v>
      </c>
      <c r="AJ37" s="177" t="s">
        <v>183</v>
      </c>
    </row>
    <row r="38" spans="2:36" ht="15.75" customHeight="1">
      <c r="B38" s="14" t="s">
        <v>102</v>
      </c>
      <c r="C38" s="14"/>
      <c r="D38" s="14"/>
      <c r="E38" s="14"/>
      <c r="F38" s="14"/>
      <c r="G38" s="14"/>
      <c r="H38" s="34"/>
      <c r="I38" s="64" t="s">
        <v>121</v>
      </c>
      <c r="J38" s="299" t="e">
        <f>IF(OR(C10="",D10="")=TRUE,0,IF(E10&gt;C12,J35*0.11,0))</f>
        <v>#N/A</v>
      </c>
      <c r="K38" s="300"/>
      <c r="L38" s="300"/>
      <c r="M38" s="14"/>
      <c r="N38" s="14"/>
      <c r="O38" s="14"/>
      <c r="AI38" s="199">
        <v>43891</v>
      </c>
      <c r="AJ38" s="177" t="s">
        <v>184</v>
      </c>
    </row>
    <row r="39" spans="2:36" ht="15.75" customHeight="1">
      <c r="B39" s="14" t="s">
        <v>103</v>
      </c>
      <c r="C39" s="14"/>
      <c r="D39" s="14"/>
      <c r="E39" s="14"/>
      <c r="F39" s="14"/>
      <c r="G39" s="14"/>
      <c r="H39" s="34"/>
      <c r="I39" s="64" t="s">
        <v>122</v>
      </c>
      <c r="J39" s="299" t="e">
        <f>IF(OR(C10="",D10="")=TRUE,0,IF(E10&gt;C12,(((YEAR(E10)-YEAR(D10))*12)+(MONTH(E10)-MONTH(D10)))*(0.015*J35),0))</f>
        <v>#N/A</v>
      </c>
      <c r="K39" s="300"/>
      <c r="L39" s="300"/>
      <c r="M39" s="14"/>
      <c r="N39" s="14"/>
      <c r="O39" s="14"/>
      <c r="AI39" s="199">
        <v>43922</v>
      </c>
      <c r="AJ39" s="262" t="s">
        <v>196</v>
      </c>
    </row>
    <row r="40" spans="2:36" ht="15.75" customHeight="1">
      <c r="B40" s="14" t="s">
        <v>104</v>
      </c>
      <c r="C40" s="14"/>
      <c r="D40" s="14"/>
      <c r="E40" s="14"/>
      <c r="F40" s="14"/>
      <c r="G40" s="14"/>
      <c r="H40" s="34"/>
      <c r="I40" s="64" t="s">
        <v>123</v>
      </c>
      <c r="J40" s="299" t="e">
        <f>IF(OR(C10="",D10="")=TRUE,0,IF(E10-EOMONTH(D10,0)&gt;31,J35*0.1,0))</f>
        <v>#VALUE!</v>
      </c>
      <c r="K40" s="300"/>
      <c r="L40" s="300"/>
      <c r="M40" s="14"/>
      <c r="N40" s="14"/>
      <c r="O40" s="14"/>
      <c r="AI40" s="199">
        <v>43952</v>
      </c>
      <c r="AJ40" s="177" t="s">
        <v>197</v>
      </c>
    </row>
    <row r="41" spans="2:36" ht="16.5" customHeight="1">
      <c r="B41" s="14" t="s">
        <v>105</v>
      </c>
      <c r="C41" s="14"/>
      <c r="D41" s="14"/>
      <c r="E41" s="14"/>
      <c r="F41" s="14"/>
      <c r="G41" s="14"/>
      <c r="H41" s="24"/>
      <c r="I41" s="64" t="s">
        <v>124</v>
      </c>
      <c r="J41" s="299">
        <v>0</v>
      </c>
      <c r="K41" s="300"/>
      <c r="L41" s="300"/>
      <c r="M41" s="14"/>
      <c r="N41" s="14"/>
      <c r="O41" s="14"/>
      <c r="AI41" s="199">
        <v>43983</v>
      </c>
      <c r="AJ41" s="178" t="s">
        <v>191</v>
      </c>
    </row>
    <row r="42" spans="2:36" ht="16.5" customHeight="1">
      <c r="B42" s="14" t="s">
        <v>106</v>
      </c>
      <c r="C42" s="14"/>
      <c r="D42" s="14"/>
      <c r="E42" s="14"/>
      <c r="F42" s="14"/>
      <c r="G42" s="14"/>
      <c r="H42" s="34"/>
      <c r="I42" s="64" t="s">
        <v>125</v>
      </c>
      <c r="J42" s="299" t="e">
        <f>SUM(J37:L41)</f>
        <v>#N/A</v>
      </c>
      <c r="K42" s="300"/>
      <c r="L42" s="300"/>
      <c r="M42" s="14"/>
      <c r="N42" s="14"/>
      <c r="O42" s="14"/>
      <c r="AI42" s="199">
        <v>44013</v>
      </c>
      <c r="AJ42" s="178" t="s">
        <v>192</v>
      </c>
    </row>
    <row r="43" spans="2:132" s="31" customFormat="1" ht="15">
      <c r="B43" s="14"/>
      <c r="C43" s="14"/>
      <c r="D43" s="14"/>
      <c r="E43" s="14"/>
      <c r="F43" s="14"/>
      <c r="G43" s="14"/>
      <c r="H43" s="34"/>
      <c r="I43" s="63"/>
      <c r="J43" s="14"/>
      <c r="K43" s="14"/>
      <c r="L43" s="14"/>
      <c r="M43" s="14"/>
      <c r="N43" s="14"/>
      <c r="O43" s="14"/>
      <c r="P43" s="124"/>
      <c r="Q43" s="118"/>
      <c r="R43" s="239"/>
      <c r="S43" s="136"/>
      <c r="T43" s="136"/>
      <c r="U43" s="136"/>
      <c r="V43" s="143"/>
      <c r="W43" s="143"/>
      <c r="X43" s="143"/>
      <c r="Y43" s="119"/>
      <c r="AH43" s="257"/>
      <c r="AI43" s="199">
        <v>44044</v>
      </c>
      <c r="AJ43" s="177" t="s">
        <v>189</v>
      </c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</row>
    <row r="44" spans="2:132" s="58" customFormat="1" ht="15.75" customHeight="1" thickBot="1">
      <c r="B44" s="318" t="s">
        <v>45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19"/>
      <c r="O44" s="57"/>
      <c r="P44" s="126"/>
      <c r="Q44" s="118"/>
      <c r="R44" s="239"/>
      <c r="S44" s="136"/>
      <c r="T44" s="136"/>
      <c r="U44" s="136"/>
      <c r="V44" s="143"/>
      <c r="W44" s="143"/>
      <c r="X44" s="143"/>
      <c r="Y44" s="119"/>
      <c r="AH44" s="259"/>
      <c r="AI44" s="199">
        <v>44075</v>
      </c>
      <c r="AJ44" s="197" t="s">
        <v>190</v>
      </c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</row>
    <row r="45" spans="2:36" ht="15.75" customHeight="1">
      <c r="B45" s="18"/>
      <c r="C45" s="18"/>
      <c r="D45" s="18"/>
      <c r="E45" s="18"/>
      <c r="F45" s="18"/>
      <c r="G45" s="18"/>
      <c r="H45" s="37"/>
      <c r="I45" s="66"/>
      <c r="J45" s="18"/>
      <c r="K45" s="18"/>
      <c r="L45" s="18"/>
      <c r="M45" s="18"/>
      <c r="N45" s="18"/>
      <c r="O45" s="18"/>
      <c r="Q45" s="120"/>
      <c r="AI45" s="199">
        <v>44105</v>
      </c>
      <c r="AJ45" s="187"/>
    </row>
    <row r="46" spans="2:35" ht="15.75" customHeight="1">
      <c r="B46" s="14" t="s">
        <v>107</v>
      </c>
      <c r="C46" s="14"/>
      <c r="D46" s="14"/>
      <c r="E46" s="14"/>
      <c r="F46" s="14"/>
      <c r="G46" s="14"/>
      <c r="H46" s="34"/>
      <c r="I46" s="64" t="s">
        <v>126</v>
      </c>
      <c r="J46" s="312" t="e">
        <f>J31+J42</f>
        <v>#N/A</v>
      </c>
      <c r="K46" s="313"/>
      <c r="L46" s="312"/>
      <c r="M46" s="14"/>
      <c r="N46" s="14"/>
      <c r="O46" s="14"/>
      <c r="Q46" s="122"/>
      <c r="R46" s="237"/>
      <c r="AI46" s="199">
        <v>44136</v>
      </c>
    </row>
    <row r="47" spans="2:35" ht="15.75" customHeight="1">
      <c r="B47" s="14" t="s">
        <v>108</v>
      </c>
      <c r="C47" s="14"/>
      <c r="D47" s="14"/>
      <c r="E47" s="14"/>
      <c r="F47" s="14"/>
      <c r="G47" s="14"/>
      <c r="H47" s="34"/>
      <c r="I47" s="64" t="s">
        <v>127</v>
      </c>
      <c r="J47" s="314"/>
      <c r="K47" s="315"/>
      <c r="L47" s="314"/>
      <c r="M47" s="14"/>
      <c r="N47" s="14"/>
      <c r="O47" s="14"/>
      <c r="R47" s="240"/>
      <c r="S47" s="139"/>
      <c r="T47" s="139"/>
      <c r="U47" s="139"/>
      <c r="V47" s="140"/>
      <c r="W47" s="140"/>
      <c r="X47" s="140"/>
      <c r="AI47" s="199">
        <v>44166</v>
      </c>
    </row>
    <row r="48" spans="2:35" ht="15.75" customHeight="1">
      <c r="B48" s="14" t="s">
        <v>158</v>
      </c>
      <c r="C48" s="14"/>
      <c r="D48" s="14"/>
      <c r="E48" s="14"/>
      <c r="F48" s="14"/>
      <c r="G48" s="14"/>
      <c r="H48" s="34"/>
      <c r="I48" s="64" t="s">
        <v>128</v>
      </c>
      <c r="J48" s="320">
        <v>0</v>
      </c>
      <c r="K48" s="321"/>
      <c r="L48" s="320"/>
      <c r="M48" s="14"/>
      <c r="N48" s="14"/>
      <c r="O48" s="14"/>
      <c r="S48" s="144"/>
      <c r="T48" s="144"/>
      <c r="U48" s="144"/>
      <c r="V48" s="145"/>
      <c r="W48" s="145"/>
      <c r="X48" s="145"/>
      <c r="Y48" s="121"/>
      <c r="AI48" s="199">
        <v>44197</v>
      </c>
    </row>
    <row r="49" spans="2:35" ht="15.75" customHeight="1">
      <c r="B49" s="36" t="s">
        <v>159</v>
      </c>
      <c r="C49" s="14"/>
      <c r="D49" s="14"/>
      <c r="E49" s="14"/>
      <c r="F49" s="14"/>
      <c r="G49" s="14"/>
      <c r="H49" s="34"/>
      <c r="I49" s="64" t="s">
        <v>129</v>
      </c>
      <c r="J49" s="322">
        <v>0</v>
      </c>
      <c r="K49" s="323"/>
      <c r="L49" s="322"/>
      <c r="M49" s="14"/>
      <c r="N49" s="14"/>
      <c r="O49" s="14"/>
      <c r="AI49" s="199">
        <v>44228</v>
      </c>
    </row>
    <row r="50" spans="2:35" ht="15.75" customHeight="1">
      <c r="B50" s="14" t="s">
        <v>152</v>
      </c>
      <c r="C50" s="14"/>
      <c r="D50" s="14"/>
      <c r="E50" s="14"/>
      <c r="F50" s="14"/>
      <c r="G50" s="14"/>
      <c r="H50" s="34"/>
      <c r="I50" s="64" t="s">
        <v>153</v>
      </c>
      <c r="J50" s="316"/>
      <c r="K50" s="317"/>
      <c r="L50" s="316"/>
      <c r="M50" s="14"/>
      <c r="N50" s="14"/>
      <c r="O50" s="14"/>
      <c r="AI50" s="199">
        <v>44256</v>
      </c>
    </row>
    <row r="51" spans="2:35" ht="15">
      <c r="B51" s="14" t="s">
        <v>157</v>
      </c>
      <c r="C51" s="14"/>
      <c r="D51" s="14"/>
      <c r="E51" s="14"/>
      <c r="F51" s="14"/>
      <c r="G51" s="14"/>
      <c r="H51" s="34"/>
      <c r="I51" s="64" t="s">
        <v>154</v>
      </c>
      <c r="J51" s="303" t="e">
        <f>J46+J47+J48+J49-J50</f>
        <v>#N/A</v>
      </c>
      <c r="K51" s="311"/>
      <c r="L51" s="303"/>
      <c r="M51" s="14"/>
      <c r="N51" s="14"/>
      <c r="O51" s="14"/>
      <c r="AI51" s="199">
        <v>44287</v>
      </c>
    </row>
    <row r="52" spans="2:35" ht="9" customHeight="1">
      <c r="B52" s="14"/>
      <c r="C52" s="14"/>
      <c r="D52" s="14"/>
      <c r="E52" s="14"/>
      <c r="F52" s="14"/>
      <c r="G52" s="14"/>
      <c r="H52" s="34"/>
      <c r="I52" s="63"/>
      <c r="J52" s="14"/>
      <c r="K52" s="14"/>
      <c r="L52" s="14"/>
      <c r="M52" s="14"/>
      <c r="N52" s="14"/>
      <c r="O52" s="14"/>
      <c r="AI52" s="199">
        <v>44317</v>
      </c>
    </row>
    <row r="53" spans="2:35" ht="15">
      <c r="B53" s="327" t="s">
        <v>67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29"/>
      <c r="AI53" s="199">
        <v>44348</v>
      </c>
    </row>
    <row r="54" spans="2:35" ht="15">
      <c r="B54" s="327" t="s">
        <v>68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29"/>
      <c r="AI54" s="199">
        <v>44378</v>
      </c>
    </row>
    <row r="55" spans="2:132" s="13" customFormat="1" ht="15">
      <c r="B55" s="14"/>
      <c r="C55" s="33" t="s">
        <v>69</v>
      </c>
      <c r="D55" s="14"/>
      <c r="E55" s="14"/>
      <c r="F55" s="14"/>
      <c r="G55" s="14"/>
      <c r="H55" s="34"/>
      <c r="I55" s="63"/>
      <c r="J55" s="14"/>
      <c r="K55" s="14"/>
      <c r="L55" s="14"/>
      <c r="M55" s="14"/>
      <c r="N55" s="14"/>
      <c r="O55" s="14"/>
      <c r="P55" s="123"/>
      <c r="Q55" s="118"/>
      <c r="R55" s="239"/>
      <c r="S55" s="136"/>
      <c r="T55" s="136"/>
      <c r="U55" s="136"/>
      <c r="V55" s="143"/>
      <c r="W55" s="143"/>
      <c r="X55" s="143"/>
      <c r="Y55" s="119"/>
      <c r="AH55" s="260"/>
      <c r="AI55" s="199">
        <v>44409</v>
      </c>
      <c r="AJ55" s="19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</row>
    <row r="56" spans="2:132" s="13" customFormat="1" ht="15">
      <c r="B56" s="14"/>
      <c r="C56" s="14"/>
      <c r="D56" s="14"/>
      <c r="E56" s="14"/>
      <c r="F56" s="14"/>
      <c r="G56" s="14"/>
      <c r="H56" s="34"/>
      <c r="I56" s="63"/>
      <c r="J56" s="14"/>
      <c r="K56" s="14"/>
      <c r="L56" s="14"/>
      <c r="M56" s="14"/>
      <c r="N56" s="14"/>
      <c r="O56" s="14"/>
      <c r="P56" s="123"/>
      <c r="Q56" s="118"/>
      <c r="R56" s="239"/>
      <c r="S56" s="136"/>
      <c r="T56" s="136"/>
      <c r="U56" s="136"/>
      <c r="V56" s="143"/>
      <c r="W56" s="143"/>
      <c r="X56" s="143"/>
      <c r="Y56" s="119"/>
      <c r="AH56" s="260"/>
      <c r="AI56" s="199">
        <v>44440</v>
      </c>
      <c r="AJ56" s="19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</row>
    <row r="57" spans="2:35" ht="15">
      <c r="B57" s="14"/>
      <c r="C57" s="14"/>
      <c r="D57" s="14"/>
      <c r="E57" s="14"/>
      <c r="F57" s="14"/>
      <c r="G57" s="14"/>
      <c r="H57" s="34"/>
      <c r="I57" s="63"/>
      <c r="J57" s="14"/>
      <c r="K57" s="14"/>
      <c r="L57" s="14"/>
      <c r="M57" s="14"/>
      <c r="N57" s="14"/>
      <c r="O57" s="14"/>
      <c r="AI57" s="199">
        <v>44470</v>
      </c>
    </row>
    <row r="58" ht="15">
      <c r="AI58" s="199">
        <v>44501</v>
      </c>
    </row>
    <row r="59" spans="19:35" ht="15">
      <c r="S59" s="137"/>
      <c r="T59" s="137"/>
      <c r="U59" s="137"/>
      <c r="V59" s="146"/>
      <c r="W59" s="146"/>
      <c r="X59" s="146"/>
      <c r="AI59" s="199">
        <v>44531</v>
      </c>
    </row>
    <row r="60" spans="19:35" ht="15">
      <c r="S60" s="137"/>
      <c r="T60" s="137"/>
      <c r="U60" s="137"/>
      <c r="V60" s="146"/>
      <c r="W60" s="146"/>
      <c r="X60" s="146"/>
      <c r="AI60" s="199">
        <v>44562</v>
      </c>
    </row>
    <row r="61" ht="15">
      <c r="AI61" s="199">
        <v>44593</v>
      </c>
    </row>
    <row r="62" ht="15">
      <c r="AI62" s="199">
        <v>44621</v>
      </c>
    </row>
    <row r="63" ht="15">
      <c r="AI63" s="199">
        <v>44652</v>
      </c>
    </row>
    <row r="64" ht="15">
      <c r="AI64" s="199">
        <v>44682</v>
      </c>
    </row>
    <row r="65" ht="15">
      <c r="AI65" s="199">
        <v>44713</v>
      </c>
    </row>
    <row r="66" ht="15">
      <c r="AI66" s="199">
        <v>44743</v>
      </c>
    </row>
    <row r="67" ht="15">
      <c r="AI67" s="199">
        <v>44774</v>
      </c>
    </row>
    <row r="68" ht="15">
      <c r="AI68" s="199">
        <v>44805</v>
      </c>
    </row>
    <row r="69" ht="15">
      <c r="AI69" s="199">
        <v>44835</v>
      </c>
    </row>
    <row r="70" ht="15">
      <c r="AI70" s="199">
        <v>44866</v>
      </c>
    </row>
    <row r="71" ht="15">
      <c r="AI71" s="199">
        <v>44896</v>
      </c>
    </row>
    <row r="72" ht="15">
      <c r="AI72" s="199">
        <v>44927</v>
      </c>
    </row>
    <row r="73" ht="15">
      <c r="AI73" s="199">
        <v>44958</v>
      </c>
    </row>
    <row r="74" ht="15">
      <c r="AI74" s="199">
        <v>44986</v>
      </c>
    </row>
    <row r="75" ht="15">
      <c r="AI75" s="199">
        <v>45017</v>
      </c>
    </row>
    <row r="76" ht="15">
      <c r="AI76" s="199">
        <v>45047</v>
      </c>
    </row>
    <row r="77" ht="15">
      <c r="AI77" s="199">
        <v>45078</v>
      </c>
    </row>
    <row r="78" ht="15">
      <c r="AI78" s="199">
        <v>45108</v>
      </c>
    </row>
    <row r="79" ht="15">
      <c r="AI79" s="199">
        <v>45139</v>
      </c>
    </row>
    <row r="80" ht="15">
      <c r="AI80" s="199">
        <v>45170</v>
      </c>
    </row>
    <row r="81" ht="15">
      <c r="AI81" s="199">
        <v>45200</v>
      </c>
    </row>
    <row r="82" ht="15">
      <c r="AI82" s="199">
        <v>45231</v>
      </c>
    </row>
    <row r="83" ht="15">
      <c r="AI83" s="199">
        <v>45261</v>
      </c>
    </row>
    <row r="84" ht="15">
      <c r="AI84" s="199">
        <v>45292</v>
      </c>
    </row>
    <row r="85" ht="15">
      <c r="AI85" s="199">
        <v>45323</v>
      </c>
    </row>
    <row r="86" ht="15">
      <c r="AI86" s="199">
        <v>45352</v>
      </c>
    </row>
    <row r="87" ht="15">
      <c r="AI87" s="199">
        <v>45383</v>
      </c>
    </row>
    <row r="88" ht="15">
      <c r="AI88" s="199">
        <v>45413</v>
      </c>
    </row>
    <row r="89" ht="15">
      <c r="AI89" s="199">
        <v>45444</v>
      </c>
    </row>
    <row r="90" ht="15">
      <c r="AI90" s="199">
        <v>45474</v>
      </c>
    </row>
    <row r="91" ht="15">
      <c r="AI91" s="199">
        <v>45505</v>
      </c>
    </row>
    <row r="92" ht="15">
      <c r="AI92" s="199">
        <v>45536</v>
      </c>
    </row>
    <row r="93" ht="15">
      <c r="AI93" s="199">
        <v>45566</v>
      </c>
    </row>
    <row r="94" ht="15">
      <c r="AI94" s="199">
        <v>45597</v>
      </c>
    </row>
    <row r="95" ht="15">
      <c r="AI95" s="199">
        <v>45627</v>
      </c>
    </row>
    <row r="96" ht="15">
      <c r="AI96" s="199">
        <v>45658</v>
      </c>
    </row>
    <row r="97" ht="15">
      <c r="AI97" s="199">
        <v>45689</v>
      </c>
    </row>
    <row r="98" ht="15">
      <c r="AI98" s="199">
        <v>45717</v>
      </c>
    </row>
    <row r="99" ht="15">
      <c r="AI99" s="199">
        <v>45748</v>
      </c>
    </row>
    <row r="100" ht="15">
      <c r="AI100" s="199">
        <v>45778</v>
      </c>
    </row>
    <row r="101" ht="15">
      <c r="AI101" s="199">
        <v>45809</v>
      </c>
    </row>
    <row r="102" ht="15">
      <c r="AI102" s="199">
        <v>45839</v>
      </c>
    </row>
    <row r="103" ht="15">
      <c r="AI103" s="199">
        <v>45870</v>
      </c>
    </row>
    <row r="104" ht="15">
      <c r="AI104" s="199">
        <v>45901</v>
      </c>
    </row>
    <row r="105" ht="15">
      <c r="AI105" s="199">
        <v>45931</v>
      </c>
    </row>
    <row r="106" ht="15">
      <c r="AI106" s="199">
        <v>45962</v>
      </c>
    </row>
    <row r="107" ht="15">
      <c r="AI107" s="199">
        <v>45992</v>
      </c>
    </row>
  </sheetData>
  <sheetProtection selectLockedCells="1"/>
  <mergeCells count="37">
    <mergeCell ref="C12:D12"/>
    <mergeCell ref="C11:D11"/>
    <mergeCell ref="B53:N53"/>
    <mergeCell ref="B54:N54"/>
    <mergeCell ref="B9:C9"/>
    <mergeCell ref="J20:L20"/>
    <mergeCell ref="J21:L21"/>
    <mergeCell ref="J22:L22"/>
    <mergeCell ref="J26:L26"/>
    <mergeCell ref="H10:M10"/>
    <mergeCell ref="H11:M11"/>
    <mergeCell ref="J51:L51"/>
    <mergeCell ref="J46:L46"/>
    <mergeCell ref="J47:L47"/>
    <mergeCell ref="J50:L50"/>
    <mergeCell ref="B44:N44"/>
    <mergeCell ref="J48:L48"/>
    <mergeCell ref="J49:L49"/>
    <mergeCell ref="J42:L42"/>
    <mergeCell ref="J29:L29"/>
    <mergeCell ref="J31:L31"/>
    <mergeCell ref="J30:L30"/>
    <mergeCell ref="H12:M12"/>
    <mergeCell ref="J14:L14"/>
    <mergeCell ref="J15:L15"/>
    <mergeCell ref="J16:L16"/>
    <mergeCell ref="H24:L24"/>
    <mergeCell ref="J27:L27"/>
    <mergeCell ref="J28:L28"/>
    <mergeCell ref="J35:L35"/>
    <mergeCell ref="H33:L33"/>
    <mergeCell ref="J40:L40"/>
    <mergeCell ref="J41:L41"/>
    <mergeCell ref="J36:L36"/>
    <mergeCell ref="J37:L37"/>
    <mergeCell ref="J38:L38"/>
    <mergeCell ref="J39:L39"/>
  </mergeCells>
  <conditionalFormatting sqref="C6">
    <cfRule type="expression" priority="1" dxfId="1" stopIfTrue="1">
      <formula>OR(C10="",D10=""=TRUE)</formula>
    </cfRule>
  </conditionalFormatting>
  <dataValidations count="7">
    <dataValidation type="whole" allowBlank="1" showInputMessage="1" showErrorMessage="1" errorTitle="Invalid Entry" error="Must be a whole number" sqref="J14:L16">
      <formula1>1</formula1>
      <formula2>1000000</formula2>
    </dataValidation>
    <dataValidation type="textLength" operator="equal" allowBlank="1" showInputMessage="1" showErrorMessage="1" promptTitle="Tax Account Number" prompt="&#10;Update tax account number&#10;&#10;Must be seven digits in length" errorTitle="Invalid Entry" error="Must be seven digits in length" sqref="B10">
      <formula1>7</formula1>
    </dataValidation>
    <dataValidation type="textLength" operator="greaterThan" allowBlank="1" showErrorMessage="1" promptTitle="DBA" prompt="&#10;Enter DBA here" sqref="H10:M10">
      <formula1>0</formula1>
    </dataValidation>
    <dataValidation type="textLength" operator="greaterThan" allowBlank="1" showErrorMessage="1" promptTitle="STREET ADDRESS" prompt="&#10;Enter STREET ADDRESS here" sqref="H11:M11">
      <formula1>0</formula1>
    </dataValidation>
    <dataValidation type="date" operator="greaterThan" allowBlank="1" showInputMessage="1" showErrorMessage="1" promptTitle="Entire Date Paid Here" prompt="This form will not work properly without it." errorTitle="Cannot Pay Before Due Date" error="The Date Paid must be a greater date than the Due Date below" sqref="E10">
      <formula1>B12</formula1>
    </dataValidation>
    <dataValidation type="list" allowBlank="1" showInputMessage="1" showErrorMessage="1" promptTitle="Enter Last Date of Tax Period" prompt="Enter the ending date of the tax period covered by the transient lodging tax return you are filing.  This form will not work properly without it." sqref="D10">
      <formula1>$AI$1:$AI$107</formula1>
    </dataValidation>
    <dataValidation type="list" allowBlank="1" showInputMessage="1" showErrorMessage="1" promptTitle="Choose License Category" prompt="This is the extension after the &quot;.&quot; in the license number.  This form will not work properly without it." sqref="C10">
      <formula1>$AJ$1:$AJ$44</formula1>
    </dataValidation>
  </dataValidations>
  <printOptions horizontalCentered="1"/>
  <pageMargins left="0.25" right="0.25" top="0.25" bottom="0.25" header="0.05" footer="0.05"/>
  <pageSetup horizontalDpi="600" verticalDpi="600" orientation="portrait" scale="90" r:id="rId2"/>
  <ignoredErrors>
    <ignoredError sqref="G36:G39 G27:G32 G41:G43 I52 I33:L33 H32:L32 G34:L34 H51 H43:L43 K26:L26 K28:L28 H26:I31 K30:L30 K29:L29 K27:L27 K31:L31 K35:L35 H35:I42 I20:I22 G51:G52 H45:L45 G45:G47 H46:I47" numberStoredAsText="1"/>
    <ignoredError sqref="J22" unlockedFormula="1"/>
    <ignoredError sqref="J35 J31 J46:L46 J26 K51:L51" numberStoredAsText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5"/>
  <sheetViews>
    <sheetView zoomScalePageLayoutView="0" workbookViewId="0" topLeftCell="A1">
      <pane ySplit="1" topLeftCell="A2" activePane="bottomLeft" state="frozen"/>
      <selection pane="topLeft" activeCell="V1" sqref="V1:V16384"/>
      <selection pane="bottomLeft" activeCell="E27" sqref="E27"/>
    </sheetView>
  </sheetViews>
  <sheetFormatPr defaultColWidth="8.8515625" defaultRowHeight="12.75"/>
  <cols>
    <col min="1" max="1" width="3.421875" style="175" bestFit="1" customWidth="1"/>
    <col min="2" max="2" width="10.140625" style="4" bestFit="1" customWidth="1"/>
    <col min="3" max="3" width="39.28125" style="4" bestFit="1" customWidth="1"/>
    <col min="4" max="4" width="10.140625" style="176" bestFit="1" customWidth="1"/>
    <col min="5" max="5" width="11.421875" style="4" customWidth="1"/>
    <col min="6" max="6" width="10.7109375" style="4" bestFit="1" customWidth="1"/>
    <col min="7" max="7" width="10.57421875" style="4" bestFit="1" customWidth="1"/>
    <col min="8" max="10" width="10.421875" style="4" bestFit="1" customWidth="1"/>
    <col min="11" max="12" width="10.421875" style="4" customWidth="1"/>
    <col min="13" max="15" width="9.7109375" style="4" customWidth="1"/>
    <col min="16" max="16" width="9.7109375" style="190" customWidth="1"/>
    <col min="17" max="17" width="8.8515625" style="190" customWidth="1"/>
    <col min="18" max="18" width="9.140625" style="0" customWidth="1"/>
    <col min="19" max="19" width="8.8515625" style="200" customWidth="1"/>
    <col min="20" max="20" width="9.00390625" style="202" customWidth="1"/>
    <col min="21" max="21" width="8.8515625" style="190" customWidth="1"/>
    <col min="22" max="22" width="9.140625" style="0" customWidth="1"/>
    <col min="23" max="123" width="8.8515625" style="190" customWidth="1"/>
    <col min="124" max="16384" width="8.8515625" style="4" customWidth="1"/>
  </cols>
  <sheetData>
    <row r="1" spans="1:123" s="180" customFormat="1" ht="39" customHeight="1">
      <c r="A1" s="215" t="s">
        <v>204</v>
      </c>
      <c r="B1" s="209" t="s">
        <v>201</v>
      </c>
      <c r="C1" s="210" t="s">
        <v>202</v>
      </c>
      <c r="D1" s="209" t="s">
        <v>201</v>
      </c>
      <c r="E1" s="209" t="s">
        <v>0</v>
      </c>
      <c r="F1" s="209" t="s">
        <v>1</v>
      </c>
      <c r="G1" s="209" t="s">
        <v>2</v>
      </c>
      <c r="H1" s="209" t="s">
        <v>3</v>
      </c>
      <c r="I1" s="209" t="s">
        <v>4</v>
      </c>
      <c r="J1" s="209" t="s">
        <v>5</v>
      </c>
      <c r="K1" s="209" t="s">
        <v>200</v>
      </c>
      <c r="L1" s="211" t="s">
        <v>198</v>
      </c>
      <c r="M1" s="211" t="s">
        <v>199</v>
      </c>
      <c r="N1" s="211" t="s">
        <v>173</v>
      </c>
      <c r="O1" s="211" t="s">
        <v>174</v>
      </c>
      <c r="P1" s="212" t="s">
        <v>203</v>
      </c>
      <c r="Q1" s="189"/>
      <c r="S1" s="241" t="s">
        <v>72</v>
      </c>
      <c r="T1" s="241" t="s">
        <v>139</v>
      </c>
      <c r="U1" s="188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</row>
    <row r="2" spans="1:20" ht="15">
      <c r="A2" s="193">
        <v>24</v>
      </c>
      <c r="B2" s="177" t="s">
        <v>185</v>
      </c>
      <c r="C2" s="181" t="s">
        <v>205</v>
      </c>
      <c r="D2" s="177" t="s">
        <v>11</v>
      </c>
      <c r="E2" s="213">
        <v>0.04</v>
      </c>
      <c r="F2" s="179">
        <v>0.01625</v>
      </c>
      <c r="G2" s="179">
        <v>0.00375</v>
      </c>
      <c r="H2" s="179">
        <v>0.01</v>
      </c>
      <c r="I2" s="179">
        <v>0.02</v>
      </c>
      <c r="J2" s="179">
        <v>0.03</v>
      </c>
      <c r="K2" s="179">
        <v>0.005</v>
      </c>
      <c r="L2" s="179">
        <v>0.0088</v>
      </c>
      <c r="M2" s="179">
        <v>0</v>
      </c>
      <c r="N2" s="179">
        <v>0</v>
      </c>
      <c r="O2" s="179">
        <v>0</v>
      </c>
      <c r="P2" s="218">
        <f aca="true" t="shared" si="0" ref="P2:P44">SUM(E2:O2)</f>
        <v>0.1338</v>
      </c>
      <c r="S2" s="242" t="s">
        <v>55</v>
      </c>
      <c r="T2" s="243" t="s">
        <v>140</v>
      </c>
    </row>
    <row r="3" spans="1:16" ht="15">
      <c r="A3" s="193">
        <v>34</v>
      </c>
      <c r="B3" s="177" t="s">
        <v>186</v>
      </c>
      <c r="C3" s="181" t="s">
        <v>206</v>
      </c>
      <c r="D3" s="177" t="s">
        <v>11</v>
      </c>
      <c r="E3" s="213">
        <v>0.04</v>
      </c>
      <c r="F3" s="179">
        <v>0.01625</v>
      </c>
      <c r="G3" s="179">
        <v>0.00375</v>
      </c>
      <c r="H3" s="179">
        <v>0.01</v>
      </c>
      <c r="I3" s="179">
        <v>0.02</v>
      </c>
      <c r="J3" s="179">
        <v>0.03</v>
      </c>
      <c r="K3" s="179">
        <v>0.005</v>
      </c>
      <c r="L3" s="179">
        <v>0</v>
      </c>
      <c r="M3" s="179">
        <v>0.005</v>
      </c>
      <c r="N3" s="179">
        <v>0</v>
      </c>
      <c r="O3" s="179">
        <v>0</v>
      </c>
      <c r="P3" s="218">
        <f t="shared" si="0"/>
        <v>0.13</v>
      </c>
    </row>
    <row r="4" spans="1:16" ht="15">
      <c r="A4" s="193">
        <v>25</v>
      </c>
      <c r="B4" s="177" t="s">
        <v>187</v>
      </c>
      <c r="C4" s="181" t="s">
        <v>209</v>
      </c>
      <c r="D4" s="177" t="s">
        <v>13</v>
      </c>
      <c r="E4" s="213">
        <v>0.04</v>
      </c>
      <c r="F4" s="179">
        <v>0.01625</v>
      </c>
      <c r="G4" s="179">
        <v>0.00375</v>
      </c>
      <c r="H4" s="179">
        <v>0.01</v>
      </c>
      <c r="I4" s="179">
        <v>0.02</v>
      </c>
      <c r="J4" s="179">
        <v>0.03</v>
      </c>
      <c r="K4" s="179">
        <v>0.005</v>
      </c>
      <c r="L4" s="179">
        <v>0.0088</v>
      </c>
      <c r="M4" s="179">
        <v>0</v>
      </c>
      <c r="N4" s="179">
        <v>0</v>
      </c>
      <c r="O4" s="179">
        <v>0</v>
      </c>
      <c r="P4" s="218">
        <f t="shared" si="0"/>
        <v>0.1338</v>
      </c>
    </row>
    <row r="5" spans="1:16" ht="15">
      <c r="A5" s="193">
        <v>35</v>
      </c>
      <c r="B5" s="177" t="s">
        <v>188</v>
      </c>
      <c r="C5" s="181" t="s">
        <v>210</v>
      </c>
      <c r="D5" s="177" t="s">
        <v>13</v>
      </c>
      <c r="E5" s="213">
        <v>0.04</v>
      </c>
      <c r="F5" s="179">
        <v>0.01625</v>
      </c>
      <c r="G5" s="179">
        <v>0.00375</v>
      </c>
      <c r="H5" s="179">
        <v>0.01</v>
      </c>
      <c r="I5" s="179">
        <v>0.02</v>
      </c>
      <c r="J5" s="179">
        <v>0.03</v>
      </c>
      <c r="K5" s="179">
        <v>0.005</v>
      </c>
      <c r="L5" s="179">
        <v>0</v>
      </c>
      <c r="M5" s="179">
        <v>0.005</v>
      </c>
      <c r="N5" s="179">
        <v>0</v>
      </c>
      <c r="O5" s="179">
        <v>0</v>
      </c>
      <c r="P5" s="218">
        <f t="shared" si="0"/>
        <v>0.13</v>
      </c>
    </row>
    <row r="6" spans="1:16" ht="15">
      <c r="A6" s="192">
        <v>21</v>
      </c>
      <c r="B6" s="178" t="s">
        <v>177</v>
      </c>
      <c r="C6" s="182" t="s">
        <v>207</v>
      </c>
      <c r="D6" s="178" t="s">
        <v>7</v>
      </c>
      <c r="E6" s="213">
        <v>0.05</v>
      </c>
      <c r="F6" s="179">
        <v>0.01625</v>
      </c>
      <c r="G6" s="179">
        <v>0.00375</v>
      </c>
      <c r="H6" s="179">
        <v>0.01</v>
      </c>
      <c r="I6" s="179">
        <v>0.01</v>
      </c>
      <c r="J6" s="179">
        <v>0.03</v>
      </c>
      <c r="K6" s="179">
        <v>0.005</v>
      </c>
      <c r="L6" s="179">
        <v>0.0088</v>
      </c>
      <c r="M6" s="179">
        <v>0</v>
      </c>
      <c r="N6" s="179">
        <v>0</v>
      </c>
      <c r="O6" s="179">
        <v>0</v>
      </c>
      <c r="P6" s="218">
        <f t="shared" si="0"/>
        <v>0.1338</v>
      </c>
    </row>
    <row r="7" spans="1:16" ht="15">
      <c r="A7" s="192">
        <v>30</v>
      </c>
      <c r="B7" s="178" t="s">
        <v>178</v>
      </c>
      <c r="C7" s="182" t="s">
        <v>208</v>
      </c>
      <c r="D7" s="178" t="s">
        <v>7</v>
      </c>
      <c r="E7" s="213">
        <v>0.05</v>
      </c>
      <c r="F7" s="179">
        <v>0.01625</v>
      </c>
      <c r="G7" s="179">
        <v>0.00375</v>
      </c>
      <c r="H7" s="179">
        <v>0.01</v>
      </c>
      <c r="I7" s="179">
        <v>0.01</v>
      </c>
      <c r="J7" s="179">
        <v>0.03</v>
      </c>
      <c r="K7" s="179">
        <v>0.005</v>
      </c>
      <c r="L7" s="179">
        <v>0</v>
      </c>
      <c r="M7" s="179">
        <v>0.005</v>
      </c>
      <c r="N7" s="179">
        <v>0</v>
      </c>
      <c r="O7" s="179">
        <v>0</v>
      </c>
      <c r="P7" s="218">
        <f t="shared" si="0"/>
        <v>0.13</v>
      </c>
    </row>
    <row r="8" spans="1:20" ht="15">
      <c r="A8" s="207">
        <v>1</v>
      </c>
      <c r="B8" s="1" t="s">
        <v>6</v>
      </c>
      <c r="C8" s="11" t="s">
        <v>74</v>
      </c>
      <c r="D8" s="1" t="s">
        <v>6</v>
      </c>
      <c r="E8" s="2">
        <v>0.05</v>
      </c>
      <c r="F8" s="3">
        <v>0.01625</v>
      </c>
      <c r="G8" s="3">
        <v>0.00375</v>
      </c>
      <c r="H8" s="3">
        <v>0.01</v>
      </c>
      <c r="I8" s="3">
        <v>0.01</v>
      </c>
      <c r="J8" s="3">
        <v>0.03</v>
      </c>
      <c r="K8" s="3">
        <v>0.005</v>
      </c>
      <c r="L8" s="186">
        <v>0</v>
      </c>
      <c r="M8" s="186">
        <v>0</v>
      </c>
      <c r="N8" s="186">
        <v>0</v>
      </c>
      <c r="O8" s="186">
        <v>0</v>
      </c>
      <c r="P8" s="219">
        <f t="shared" si="0"/>
        <v>0.125</v>
      </c>
      <c r="T8" s="203"/>
    </row>
    <row r="9" spans="1:16" ht="15">
      <c r="A9" s="208">
        <v>2</v>
      </c>
      <c r="B9" s="5" t="s">
        <v>7</v>
      </c>
      <c r="C9" s="183" t="s">
        <v>75</v>
      </c>
      <c r="D9" s="5" t="s">
        <v>7</v>
      </c>
      <c r="E9" s="2">
        <v>0.05</v>
      </c>
      <c r="F9" s="3">
        <v>0.01625</v>
      </c>
      <c r="G9" s="3">
        <v>0.00375</v>
      </c>
      <c r="H9" s="3">
        <v>0.01</v>
      </c>
      <c r="I9" s="3">
        <v>0.01</v>
      </c>
      <c r="J9" s="3">
        <v>0.03</v>
      </c>
      <c r="K9" s="3">
        <v>0.005</v>
      </c>
      <c r="L9" s="186">
        <v>0</v>
      </c>
      <c r="M9" s="186">
        <v>0</v>
      </c>
      <c r="N9" s="186">
        <v>0</v>
      </c>
      <c r="O9" s="186">
        <v>0</v>
      </c>
      <c r="P9" s="219">
        <f t="shared" si="0"/>
        <v>0.125</v>
      </c>
    </row>
    <row r="10" spans="1:16" ht="15">
      <c r="A10" s="207">
        <v>3</v>
      </c>
      <c r="B10" s="1" t="s">
        <v>8</v>
      </c>
      <c r="C10" s="11" t="s">
        <v>76</v>
      </c>
      <c r="D10" s="1" t="s">
        <v>8</v>
      </c>
      <c r="E10" s="2">
        <v>0.04</v>
      </c>
      <c r="F10" s="3">
        <v>0.01625</v>
      </c>
      <c r="G10" s="3">
        <v>0.00375</v>
      </c>
      <c r="H10" s="3">
        <v>0.01</v>
      </c>
      <c r="I10" s="3">
        <v>0.02</v>
      </c>
      <c r="J10" s="3">
        <v>0.03</v>
      </c>
      <c r="K10" s="3">
        <v>0.005</v>
      </c>
      <c r="L10" s="186">
        <v>0</v>
      </c>
      <c r="M10" s="186">
        <v>0</v>
      </c>
      <c r="N10" s="186">
        <v>0</v>
      </c>
      <c r="O10" s="186">
        <v>0</v>
      </c>
      <c r="P10" s="219">
        <f t="shared" si="0"/>
        <v>0.125</v>
      </c>
    </row>
    <row r="11" spans="1:16" ht="15">
      <c r="A11" s="207">
        <v>4</v>
      </c>
      <c r="B11" s="1" t="s">
        <v>9</v>
      </c>
      <c r="C11" s="11" t="s">
        <v>77</v>
      </c>
      <c r="D11" s="1" t="s">
        <v>9</v>
      </c>
      <c r="E11" s="2">
        <v>0.04</v>
      </c>
      <c r="F11" s="3">
        <v>0.01625</v>
      </c>
      <c r="G11" s="3">
        <v>0.00375</v>
      </c>
      <c r="H11" s="3">
        <v>0.01</v>
      </c>
      <c r="I11" s="3">
        <v>0.02</v>
      </c>
      <c r="J11" s="3">
        <v>0.03</v>
      </c>
      <c r="K11" s="3">
        <v>0.005</v>
      </c>
      <c r="L11" s="186">
        <v>0</v>
      </c>
      <c r="M11" s="186">
        <v>0</v>
      </c>
      <c r="N11" s="186">
        <v>0</v>
      </c>
      <c r="O11" s="186">
        <v>0</v>
      </c>
      <c r="P11" s="219">
        <f t="shared" si="0"/>
        <v>0.125</v>
      </c>
    </row>
    <row r="12" spans="1:16" ht="15">
      <c r="A12" s="208">
        <v>5</v>
      </c>
      <c r="B12" s="1" t="s">
        <v>10</v>
      </c>
      <c r="C12" s="11" t="s">
        <v>79</v>
      </c>
      <c r="D12" s="1" t="s">
        <v>10</v>
      </c>
      <c r="E12" s="2">
        <v>0.04</v>
      </c>
      <c r="F12" s="3">
        <v>0.01625</v>
      </c>
      <c r="G12" s="3">
        <v>0.00375</v>
      </c>
      <c r="H12" s="3">
        <v>0.01</v>
      </c>
      <c r="I12" s="3">
        <v>0.02</v>
      </c>
      <c r="J12" s="3">
        <v>0.03</v>
      </c>
      <c r="K12" s="3">
        <v>0.005</v>
      </c>
      <c r="L12" s="186">
        <v>0</v>
      </c>
      <c r="M12" s="186">
        <v>0</v>
      </c>
      <c r="N12" s="186">
        <v>0</v>
      </c>
      <c r="O12" s="186">
        <v>0</v>
      </c>
      <c r="P12" s="219">
        <f t="shared" si="0"/>
        <v>0.125</v>
      </c>
    </row>
    <row r="13" spans="1:16" ht="15">
      <c r="A13" s="207">
        <v>6</v>
      </c>
      <c r="B13" s="1" t="s">
        <v>11</v>
      </c>
      <c r="C13" s="11" t="s">
        <v>78</v>
      </c>
      <c r="D13" s="1" t="s">
        <v>11</v>
      </c>
      <c r="E13" s="2">
        <v>0.04</v>
      </c>
      <c r="F13" s="3">
        <v>0.01625</v>
      </c>
      <c r="G13" s="3">
        <v>0.00375</v>
      </c>
      <c r="H13" s="3">
        <v>0.01</v>
      </c>
      <c r="I13" s="3">
        <v>0.02</v>
      </c>
      <c r="J13" s="3">
        <v>0.03</v>
      </c>
      <c r="K13" s="3">
        <v>0.005</v>
      </c>
      <c r="L13" s="186">
        <v>0</v>
      </c>
      <c r="M13" s="186">
        <v>0</v>
      </c>
      <c r="N13" s="186">
        <v>0</v>
      </c>
      <c r="O13" s="186">
        <v>0</v>
      </c>
      <c r="P13" s="219">
        <f t="shared" si="0"/>
        <v>0.125</v>
      </c>
    </row>
    <row r="14" spans="1:16" ht="15">
      <c r="A14" s="207">
        <v>7</v>
      </c>
      <c r="B14" s="1" t="s">
        <v>12</v>
      </c>
      <c r="C14" s="11" t="s">
        <v>137</v>
      </c>
      <c r="D14" s="1" t="s">
        <v>12</v>
      </c>
      <c r="E14" s="2">
        <v>0.04</v>
      </c>
      <c r="F14" s="3">
        <v>0.01625</v>
      </c>
      <c r="G14" s="3">
        <v>0.00375</v>
      </c>
      <c r="H14" s="3">
        <v>0.01</v>
      </c>
      <c r="I14" s="3">
        <v>0.02</v>
      </c>
      <c r="J14" s="3">
        <v>0.03</v>
      </c>
      <c r="K14" s="3">
        <v>0.005</v>
      </c>
      <c r="L14" s="186">
        <v>0</v>
      </c>
      <c r="M14" s="186">
        <v>0</v>
      </c>
      <c r="N14" s="186">
        <v>0</v>
      </c>
      <c r="O14" s="186">
        <v>0</v>
      </c>
      <c r="P14" s="219">
        <f t="shared" si="0"/>
        <v>0.125</v>
      </c>
    </row>
    <row r="15" spans="1:16" ht="15">
      <c r="A15" s="208">
        <v>8</v>
      </c>
      <c r="B15" s="1" t="s">
        <v>13</v>
      </c>
      <c r="C15" s="11" t="s">
        <v>80</v>
      </c>
      <c r="D15" s="1" t="s">
        <v>13</v>
      </c>
      <c r="E15" s="2">
        <v>0.04</v>
      </c>
      <c r="F15" s="3">
        <v>0.01625</v>
      </c>
      <c r="G15" s="3">
        <v>0.00375</v>
      </c>
      <c r="H15" s="3">
        <v>0.01</v>
      </c>
      <c r="I15" s="3">
        <v>0.02</v>
      </c>
      <c r="J15" s="3">
        <v>0.03</v>
      </c>
      <c r="K15" s="3">
        <v>0.005</v>
      </c>
      <c r="L15" s="186">
        <v>0</v>
      </c>
      <c r="M15" s="186">
        <v>0</v>
      </c>
      <c r="N15" s="186">
        <v>0</v>
      </c>
      <c r="O15" s="186">
        <v>0</v>
      </c>
      <c r="P15" s="219">
        <f t="shared" si="0"/>
        <v>0.125</v>
      </c>
    </row>
    <row r="16" spans="1:16" ht="15">
      <c r="A16" s="207">
        <v>9</v>
      </c>
      <c r="B16" s="1" t="s">
        <v>14</v>
      </c>
      <c r="C16" s="11" t="s">
        <v>81</v>
      </c>
      <c r="D16" s="1" t="s">
        <v>14</v>
      </c>
      <c r="E16" s="2">
        <v>0.04</v>
      </c>
      <c r="F16" s="3">
        <v>0.01625</v>
      </c>
      <c r="G16" s="3">
        <v>0.00375</v>
      </c>
      <c r="H16" s="3">
        <v>0.01</v>
      </c>
      <c r="I16" s="3">
        <v>0.02</v>
      </c>
      <c r="J16" s="3">
        <v>0.03</v>
      </c>
      <c r="K16" s="3">
        <v>0.005</v>
      </c>
      <c r="L16" s="186">
        <v>0</v>
      </c>
      <c r="M16" s="186">
        <v>0</v>
      </c>
      <c r="N16" s="186">
        <v>0</v>
      </c>
      <c r="O16" s="186">
        <v>0</v>
      </c>
      <c r="P16" s="219">
        <f t="shared" si="0"/>
        <v>0.125</v>
      </c>
    </row>
    <row r="17" spans="1:16" ht="15">
      <c r="A17" s="207">
        <v>10</v>
      </c>
      <c r="B17" s="1" t="s">
        <v>15</v>
      </c>
      <c r="C17" s="11" t="s">
        <v>82</v>
      </c>
      <c r="D17" s="1" t="s">
        <v>15</v>
      </c>
      <c r="E17" s="2">
        <v>0.04</v>
      </c>
      <c r="F17" s="3">
        <v>0.01625</v>
      </c>
      <c r="G17" s="3">
        <v>0.00375</v>
      </c>
      <c r="H17" s="3">
        <v>0.01</v>
      </c>
      <c r="I17" s="3">
        <v>0.02</v>
      </c>
      <c r="J17" s="3">
        <v>0.03</v>
      </c>
      <c r="K17" s="3">
        <v>0.005</v>
      </c>
      <c r="L17" s="186">
        <v>0</v>
      </c>
      <c r="M17" s="186">
        <v>0</v>
      </c>
      <c r="N17" s="186">
        <v>0</v>
      </c>
      <c r="O17" s="186">
        <v>0</v>
      </c>
      <c r="P17" s="219">
        <f t="shared" si="0"/>
        <v>0.125</v>
      </c>
    </row>
    <row r="18" spans="1:16" ht="15">
      <c r="A18" s="208">
        <v>11</v>
      </c>
      <c r="B18" s="5" t="s">
        <v>16</v>
      </c>
      <c r="C18" s="183" t="s">
        <v>83</v>
      </c>
      <c r="D18" s="5" t="s">
        <v>16</v>
      </c>
      <c r="E18" s="2">
        <v>0.04</v>
      </c>
      <c r="F18" s="3">
        <v>0.01625</v>
      </c>
      <c r="G18" s="3">
        <v>0.00375</v>
      </c>
      <c r="H18" s="3">
        <v>0.01</v>
      </c>
      <c r="I18" s="3">
        <v>0.02</v>
      </c>
      <c r="J18" s="3">
        <v>0.03</v>
      </c>
      <c r="K18" s="3">
        <v>0.005</v>
      </c>
      <c r="L18" s="186">
        <v>0</v>
      </c>
      <c r="M18" s="186">
        <v>0</v>
      </c>
      <c r="N18" s="186">
        <v>0</v>
      </c>
      <c r="O18" s="186">
        <v>0</v>
      </c>
      <c r="P18" s="219">
        <f t="shared" si="0"/>
        <v>0.125</v>
      </c>
    </row>
    <row r="19" spans="1:16" ht="15">
      <c r="A19" s="207">
        <v>12</v>
      </c>
      <c r="B19" s="1" t="s">
        <v>17</v>
      </c>
      <c r="C19" s="11" t="s">
        <v>84</v>
      </c>
      <c r="D19" s="1" t="s">
        <v>17</v>
      </c>
      <c r="E19" s="2">
        <v>0.02</v>
      </c>
      <c r="F19" s="3">
        <v>0.01625</v>
      </c>
      <c r="G19" s="3">
        <v>0.00375</v>
      </c>
      <c r="H19" s="3">
        <v>0.01</v>
      </c>
      <c r="I19" s="3">
        <v>0.02</v>
      </c>
      <c r="J19" s="3">
        <v>0.03</v>
      </c>
      <c r="K19" s="3">
        <v>0.005</v>
      </c>
      <c r="L19" s="186">
        <v>0</v>
      </c>
      <c r="M19" s="186">
        <v>0</v>
      </c>
      <c r="N19" s="186">
        <v>0</v>
      </c>
      <c r="O19" s="186">
        <v>0</v>
      </c>
      <c r="P19" s="219">
        <f t="shared" si="0"/>
        <v>0.10500000000000001</v>
      </c>
    </row>
    <row r="20" spans="1:16" ht="15">
      <c r="A20" s="207">
        <v>13</v>
      </c>
      <c r="B20" s="1" t="s">
        <v>18</v>
      </c>
      <c r="C20" s="11" t="s">
        <v>85</v>
      </c>
      <c r="D20" s="1" t="s">
        <v>18</v>
      </c>
      <c r="E20" s="2">
        <v>0.02</v>
      </c>
      <c r="F20" s="3">
        <v>0.01625</v>
      </c>
      <c r="G20" s="3">
        <v>0.00375</v>
      </c>
      <c r="H20" s="3">
        <v>0.01</v>
      </c>
      <c r="I20" s="3">
        <v>0.02</v>
      </c>
      <c r="J20" s="3">
        <v>0.03</v>
      </c>
      <c r="K20" s="3">
        <v>0.005</v>
      </c>
      <c r="L20" s="186">
        <v>0</v>
      </c>
      <c r="M20" s="186">
        <v>0</v>
      </c>
      <c r="N20" s="186">
        <v>0</v>
      </c>
      <c r="O20" s="186">
        <v>0</v>
      </c>
      <c r="P20" s="219">
        <f t="shared" si="0"/>
        <v>0.10500000000000001</v>
      </c>
    </row>
    <row r="21" spans="1:123" s="184" customFormat="1" ht="15">
      <c r="A21" s="208">
        <v>14</v>
      </c>
      <c r="B21" s="1" t="s">
        <v>19</v>
      </c>
      <c r="C21" s="11" t="s">
        <v>86</v>
      </c>
      <c r="D21" s="1" t="s">
        <v>19</v>
      </c>
      <c r="E21" s="2">
        <v>0.02</v>
      </c>
      <c r="F21" s="3">
        <v>0.01625</v>
      </c>
      <c r="G21" s="3">
        <v>0.00375</v>
      </c>
      <c r="H21" s="3">
        <v>0.01</v>
      </c>
      <c r="I21" s="3">
        <v>0.02</v>
      </c>
      <c r="J21" s="3">
        <v>0.03</v>
      </c>
      <c r="K21" s="3">
        <v>0.005</v>
      </c>
      <c r="L21" s="186">
        <v>0</v>
      </c>
      <c r="M21" s="186">
        <v>0</v>
      </c>
      <c r="N21" s="186">
        <v>0</v>
      </c>
      <c r="O21" s="186">
        <v>0</v>
      </c>
      <c r="P21" s="219">
        <f t="shared" si="0"/>
        <v>0.10500000000000001</v>
      </c>
      <c r="Q21" s="191"/>
      <c r="S21" s="204"/>
      <c r="T21" s="205"/>
      <c r="U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</row>
    <row r="22" spans="1:16" ht="15">
      <c r="A22" s="207">
        <v>15</v>
      </c>
      <c r="B22" s="1" t="s">
        <v>20</v>
      </c>
      <c r="C22" s="11" t="s">
        <v>87</v>
      </c>
      <c r="D22" s="1" t="s">
        <v>20</v>
      </c>
      <c r="E22" s="2">
        <v>0.02</v>
      </c>
      <c r="F22" s="3">
        <v>0.01625</v>
      </c>
      <c r="G22" s="3">
        <v>0.00375</v>
      </c>
      <c r="H22" s="3">
        <v>0.01</v>
      </c>
      <c r="I22" s="3">
        <v>0.02</v>
      </c>
      <c r="J22" s="3">
        <v>0.03</v>
      </c>
      <c r="K22" s="3">
        <v>0.005</v>
      </c>
      <c r="L22" s="186">
        <v>0</v>
      </c>
      <c r="M22" s="186">
        <v>0</v>
      </c>
      <c r="N22" s="186">
        <v>0</v>
      </c>
      <c r="O22" s="186">
        <v>0</v>
      </c>
      <c r="P22" s="219">
        <f t="shared" si="0"/>
        <v>0.10500000000000001</v>
      </c>
    </row>
    <row r="23" spans="1:16" ht="15">
      <c r="A23" s="207">
        <v>16</v>
      </c>
      <c r="B23" s="1" t="s">
        <v>21</v>
      </c>
      <c r="C23" s="11" t="s">
        <v>138</v>
      </c>
      <c r="D23" s="1" t="s">
        <v>21</v>
      </c>
      <c r="E23" s="2">
        <v>0.02</v>
      </c>
      <c r="F23" s="3">
        <v>0.01625</v>
      </c>
      <c r="G23" s="3">
        <v>0.00375</v>
      </c>
      <c r="H23" s="3">
        <v>0.01</v>
      </c>
      <c r="I23" s="3">
        <v>0.02</v>
      </c>
      <c r="J23" s="3">
        <v>0.03</v>
      </c>
      <c r="K23" s="3">
        <v>0.005</v>
      </c>
      <c r="L23" s="186">
        <v>0</v>
      </c>
      <c r="M23" s="186">
        <v>0</v>
      </c>
      <c r="N23" s="186">
        <v>0</v>
      </c>
      <c r="O23" s="186">
        <v>0</v>
      </c>
      <c r="P23" s="219">
        <f t="shared" si="0"/>
        <v>0.10500000000000001</v>
      </c>
    </row>
    <row r="24" spans="1:16" ht="15">
      <c r="A24" s="208">
        <v>17</v>
      </c>
      <c r="B24" s="1" t="s">
        <v>22</v>
      </c>
      <c r="C24" s="11" t="s">
        <v>88</v>
      </c>
      <c r="D24" s="1" t="s">
        <v>22</v>
      </c>
      <c r="E24" s="2">
        <v>0.02</v>
      </c>
      <c r="F24" s="3">
        <v>0.01625</v>
      </c>
      <c r="G24" s="3">
        <v>0.00375</v>
      </c>
      <c r="H24" s="3">
        <v>0.01</v>
      </c>
      <c r="I24" s="3">
        <v>0.02</v>
      </c>
      <c r="J24" s="3">
        <v>0.03</v>
      </c>
      <c r="K24" s="3">
        <v>0.005</v>
      </c>
      <c r="L24" s="186">
        <v>0</v>
      </c>
      <c r="M24" s="186">
        <v>0</v>
      </c>
      <c r="N24" s="186">
        <v>0</v>
      </c>
      <c r="O24" s="186">
        <v>0</v>
      </c>
      <c r="P24" s="219">
        <f t="shared" si="0"/>
        <v>0.10500000000000001</v>
      </c>
    </row>
    <row r="25" spans="1:16" ht="15">
      <c r="A25" s="207">
        <v>18</v>
      </c>
      <c r="B25" s="1" t="s">
        <v>23</v>
      </c>
      <c r="C25" s="11" t="s">
        <v>89</v>
      </c>
      <c r="D25" s="1" t="s">
        <v>23</v>
      </c>
      <c r="E25" s="2">
        <v>0.02</v>
      </c>
      <c r="F25" s="3">
        <v>0.01625</v>
      </c>
      <c r="G25" s="3">
        <v>0.00375</v>
      </c>
      <c r="H25" s="3">
        <v>0.01</v>
      </c>
      <c r="I25" s="3">
        <v>0.02</v>
      </c>
      <c r="J25" s="3">
        <v>0.03</v>
      </c>
      <c r="K25" s="3">
        <v>0.005</v>
      </c>
      <c r="L25" s="186">
        <v>0</v>
      </c>
      <c r="M25" s="186">
        <v>0</v>
      </c>
      <c r="N25" s="186">
        <v>0</v>
      </c>
      <c r="O25" s="186">
        <v>0</v>
      </c>
      <c r="P25" s="219">
        <f t="shared" si="0"/>
        <v>0.10500000000000001</v>
      </c>
    </row>
    <row r="26" spans="1:16" ht="15">
      <c r="A26" s="207">
        <v>19</v>
      </c>
      <c r="B26" s="1" t="s">
        <v>24</v>
      </c>
      <c r="C26" s="11" t="s">
        <v>90</v>
      </c>
      <c r="D26" s="1" t="s">
        <v>24</v>
      </c>
      <c r="E26" s="2">
        <v>0.02</v>
      </c>
      <c r="F26" s="3">
        <v>0.01625</v>
      </c>
      <c r="G26" s="3">
        <v>0.00375</v>
      </c>
      <c r="H26" s="3">
        <v>0.01</v>
      </c>
      <c r="I26" s="3">
        <v>0.02</v>
      </c>
      <c r="J26" s="3">
        <v>0.03</v>
      </c>
      <c r="K26" s="3">
        <v>0.005</v>
      </c>
      <c r="L26" s="186">
        <v>0</v>
      </c>
      <c r="M26" s="186">
        <v>0</v>
      </c>
      <c r="N26" s="186">
        <v>0</v>
      </c>
      <c r="O26" s="186">
        <v>0</v>
      </c>
      <c r="P26" s="219">
        <f t="shared" si="0"/>
        <v>0.10500000000000001</v>
      </c>
    </row>
    <row r="27" spans="1:16" ht="15">
      <c r="A27" s="192">
        <v>28</v>
      </c>
      <c r="B27" s="178" t="s">
        <v>179</v>
      </c>
      <c r="C27" s="182" t="s">
        <v>211</v>
      </c>
      <c r="D27" s="178" t="s">
        <v>16</v>
      </c>
      <c r="E27" s="213">
        <v>0.04</v>
      </c>
      <c r="F27" s="179">
        <v>0.01625</v>
      </c>
      <c r="G27" s="179">
        <v>0.00375</v>
      </c>
      <c r="H27" s="179">
        <v>0.01</v>
      </c>
      <c r="I27" s="179">
        <v>0.02</v>
      </c>
      <c r="J27" s="179">
        <v>0.03</v>
      </c>
      <c r="K27" s="179">
        <v>0.005</v>
      </c>
      <c r="L27" s="179">
        <v>0.0088</v>
      </c>
      <c r="M27" s="179">
        <v>0</v>
      </c>
      <c r="N27" s="179">
        <v>0</v>
      </c>
      <c r="O27" s="179">
        <v>0</v>
      </c>
      <c r="P27" s="218">
        <f t="shared" si="0"/>
        <v>0.1338</v>
      </c>
    </row>
    <row r="28" spans="1:16" ht="15">
      <c r="A28" s="193">
        <v>22</v>
      </c>
      <c r="B28" s="177" t="s">
        <v>180</v>
      </c>
      <c r="C28" s="181" t="s">
        <v>212</v>
      </c>
      <c r="D28" s="177" t="s">
        <v>8</v>
      </c>
      <c r="E28" s="213">
        <v>0.04</v>
      </c>
      <c r="F28" s="179">
        <v>0.01625</v>
      </c>
      <c r="G28" s="179">
        <v>0.00375</v>
      </c>
      <c r="H28" s="179">
        <v>0.01</v>
      </c>
      <c r="I28" s="179">
        <v>0.02</v>
      </c>
      <c r="J28" s="179">
        <v>0.03</v>
      </c>
      <c r="K28" s="179">
        <v>0.005</v>
      </c>
      <c r="L28" s="179">
        <v>0.0088</v>
      </c>
      <c r="M28" s="179">
        <v>0</v>
      </c>
      <c r="N28" s="179">
        <v>0</v>
      </c>
      <c r="O28" s="179">
        <v>0</v>
      </c>
      <c r="P28" s="218">
        <f t="shared" si="0"/>
        <v>0.1338</v>
      </c>
    </row>
    <row r="29" spans="1:16" ht="15">
      <c r="A29" s="193">
        <v>31</v>
      </c>
      <c r="B29" s="177" t="s">
        <v>181</v>
      </c>
      <c r="C29" s="181" t="s">
        <v>213</v>
      </c>
      <c r="D29" s="177" t="s">
        <v>8</v>
      </c>
      <c r="E29" s="213">
        <v>0.04</v>
      </c>
      <c r="F29" s="179">
        <v>0.01625</v>
      </c>
      <c r="G29" s="179">
        <v>0.00375</v>
      </c>
      <c r="H29" s="179">
        <v>0.01</v>
      </c>
      <c r="I29" s="179">
        <v>0.02</v>
      </c>
      <c r="J29" s="179">
        <v>0.03</v>
      </c>
      <c r="K29" s="179">
        <v>0.005</v>
      </c>
      <c r="L29" s="179">
        <v>0</v>
      </c>
      <c r="M29" s="179">
        <v>0.005</v>
      </c>
      <c r="N29" s="179">
        <v>0</v>
      </c>
      <c r="O29" s="179">
        <v>0</v>
      </c>
      <c r="P29" s="218">
        <f t="shared" si="0"/>
        <v>0.13</v>
      </c>
    </row>
    <row r="30" spans="1:117" s="267" customFormat="1" ht="15">
      <c r="A30" s="261">
        <v>38</v>
      </c>
      <c r="B30" s="262" t="s">
        <v>193</v>
      </c>
      <c r="C30" s="263" t="s">
        <v>76</v>
      </c>
      <c r="D30" s="262" t="s">
        <v>17</v>
      </c>
      <c r="E30" s="264">
        <v>0.04</v>
      </c>
      <c r="F30" s="265">
        <v>0.01625</v>
      </c>
      <c r="G30" s="265">
        <v>0.00375</v>
      </c>
      <c r="H30" s="265">
        <v>0.01</v>
      </c>
      <c r="I30" s="265">
        <v>0.02</v>
      </c>
      <c r="J30" s="265">
        <v>0.03</v>
      </c>
      <c r="K30" s="265">
        <v>0.005</v>
      </c>
      <c r="L30" s="265">
        <v>0</v>
      </c>
      <c r="M30" s="265">
        <v>0</v>
      </c>
      <c r="N30" s="265">
        <v>0</v>
      </c>
      <c r="O30" s="265">
        <v>0</v>
      </c>
      <c r="P30" s="266">
        <f t="shared" si="0"/>
        <v>0.125</v>
      </c>
      <c r="Q30" s="190"/>
      <c r="S30" s="200"/>
      <c r="T30" s="202"/>
      <c r="U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</row>
    <row r="31" spans="1:123" s="184" customFormat="1" ht="15">
      <c r="A31" s="193">
        <v>40</v>
      </c>
      <c r="B31" s="177" t="s">
        <v>194</v>
      </c>
      <c r="C31" s="181" t="s">
        <v>84</v>
      </c>
      <c r="D31" s="177" t="s">
        <v>17</v>
      </c>
      <c r="E31" s="213">
        <v>0.02</v>
      </c>
      <c r="F31" s="179">
        <v>0.01625</v>
      </c>
      <c r="G31" s="179">
        <v>0.00375</v>
      </c>
      <c r="H31" s="179">
        <v>0.01</v>
      </c>
      <c r="I31" s="179">
        <v>0.02</v>
      </c>
      <c r="J31" s="179">
        <v>0.03</v>
      </c>
      <c r="K31" s="179">
        <v>0.005</v>
      </c>
      <c r="L31" s="179">
        <v>0</v>
      </c>
      <c r="M31" s="179">
        <v>0</v>
      </c>
      <c r="N31" s="179">
        <v>0</v>
      </c>
      <c r="O31" s="179">
        <v>0</v>
      </c>
      <c r="P31" s="218">
        <f t="shared" si="0"/>
        <v>0.10500000000000001</v>
      </c>
      <c r="Q31" s="191"/>
      <c r="S31" s="204"/>
      <c r="T31" s="205"/>
      <c r="U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</row>
    <row r="32" spans="1:16" ht="15">
      <c r="A32" s="193">
        <v>32</v>
      </c>
      <c r="B32" s="177" t="s">
        <v>182</v>
      </c>
      <c r="C32" s="181" t="s">
        <v>214</v>
      </c>
      <c r="D32" s="177" t="s">
        <v>9</v>
      </c>
      <c r="E32" s="213">
        <v>0.04</v>
      </c>
      <c r="F32" s="179">
        <v>0.01625</v>
      </c>
      <c r="G32" s="179">
        <v>0.00375</v>
      </c>
      <c r="H32" s="179">
        <v>0.01</v>
      </c>
      <c r="I32" s="179">
        <v>0.02</v>
      </c>
      <c r="J32" s="179">
        <v>0.03</v>
      </c>
      <c r="K32" s="179">
        <v>0.005</v>
      </c>
      <c r="L32" s="179">
        <v>0</v>
      </c>
      <c r="M32" s="179">
        <v>0.005</v>
      </c>
      <c r="N32" s="179">
        <v>0</v>
      </c>
      <c r="O32" s="179">
        <v>0</v>
      </c>
      <c r="P32" s="218">
        <f t="shared" si="0"/>
        <v>0.13</v>
      </c>
    </row>
    <row r="33" spans="1:16" ht="15">
      <c r="A33" s="193">
        <v>41</v>
      </c>
      <c r="B33" s="177" t="s">
        <v>195</v>
      </c>
      <c r="C33" s="181" t="s">
        <v>85</v>
      </c>
      <c r="D33" s="177" t="s">
        <v>18</v>
      </c>
      <c r="E33" s="213">
        <v>0.02</v>
      </c>
      <c r="F33" s="179">
        <v>0.01625</v>
      </c>
      <c r="G33" s="179">
        <v>0.00375</v>
      </c>
      <c r="H33" s="179">
        <v>0.01</v>
      </c>
      <c r="I33" s="179">
        <v>0.02</v>
      </c>
      <c r="J33" s="179">
        <v>0.03</v>
      </c>
      <c r="K33" s="179">
        <v>0.005</v>
      </c>
      <c r="L33" s="179">
        <v>0</v>
      </c>
      <c r="M33" s="179">
        <v>0</v>
      </c>
      <c r="N33" s="179">
        <v>0</v>
      </c>
      <c r="O33" s="179">
        <v>0</v>
      </c>
      <c r="P33" s="218">
        <f t="shared" si="0"/>
        <v>0.10500000000000001</v>
      </c>
    </row>
    <row r="34" spans="1:16" ht="15">
      <c r="A34" s="193">
        <v>20</v>
      </c>
      <c r="B34" s="177" t="s">
        <v>175</v>
      </c>
      <c r="C34" s="181" t="s">
        <v>215</v>
      </c>
      <c r="D34" s="177" t="s">
        <v>6</v>
      </c>
      <c r="E34" s="213">
        <v>0.05</v>
      </c>
      <c r="F34" s="179">
        <v>0.01625</v>
      </c>
      <c r="G34" s="179">
        <v>0.00375</v>
      </c>
      <c r="H34" s="179">
        <v>0.01</v>
      </c>
      <c r="I34" s="179">
        <v>0.01</v>
      </c>
      <c r="J34" s="179">
        <v>0.03</v>
      </c>
      <c r="K34" s="179">
        <v>0.005</v>
      </c>
      <c r="L34" s="179">
        <v>0.0088</v>
      </c>
      <c r="M34" s="179">
        <v>0</v>
      </c>
      <c r="N34" s="179">
        <v>0</v>
      </c>
      <c r="O34" s="179">
        <v>0</v>
      </c>
      <c r="P34" s="218">
        <f t="shared" si="0"/>
        <v>0.1338</v>
      </c>
    </row>
    <row r="35" spans="1:16" ht="15">
      <c r="A35" s="193">
        <v>29</v>
      </c>
      <c r="B35" s="177" t="s">
        <v>176</v>
      </c>
      <c r="C35" s="181" t="s">
        <v>216</v>
      </c>
      <c r="D35" s="177" t="s">
        <v>6</v>
      </c>
      <c r="E35" s="213">
        <v>0.05</v>
      </c>
      <c r="F35" s="179">
        <v>0.01625</v>
      </c>
      <c r="G35" s="179">
        <v>0.00375</v>
      </c>
      <c r="H35" s="179">
        <v>0.01</v>
      </c>
      <c r="I35" s="179">
        <v>0.01</v>
      </c>
      <c r="J35" s="179">
        <v>0.03</v>
      </c>
      <c r="K35" s="179">
        <v>0.005</v>
      </c>
      <c r="L35" s="179">
        <v>0</v>
      </c>
      <c r="M35" s="179">
        <v>0.005</v>
      </c>
      <c r="N35" s="179">
        <v>0</v>
      </c>
      <c r="O35" s="179">
        <v>0</v>
      </c>
      <c r="P35" s="218">
        <f t="shared" si="0"/>
        <v>0.13</v>
      </c>
    </row>
    <row r="36" spans="1:117" s="267" customFormat="1" ht="15">
      <c r="A36" s="261"/>
      <c r="B36" s="262" t="s">
        <v>238</v>
      </c>
      <c r="C36" s="263" t="s">
        <v>239</v>
      </c>
      <c r="D36" s="262" t="s">
        <v>6</v>
      </c>
      <c r="E36" s="264">
        <v>0.05</v>
      </c>
      <c r="F36" s="265">
        <v>0.01625</v>
      </c>
      <c r="G36" s="265">
        <v>0.00375</v>
      </c>
      <c r="H36" s="265">
        <v>0.01</v>
      </c>
      <c r="I36" s="265">
        <v>0.01</v>
      </c>
      <c r="J36" s="265">
        <v>0.03</v>
      </c>
      <c r="K36" s="265">
        <v>0.005</v>
      </c>
      <c r="L36" s="265">
        <v>0</v>
      </c>
      <c r="M36" s="265">
        <v>0</v>
      </c>
      <c r="N36" s="265">
        <v>0</v>
      </c>
      <c r="O36" s="265">
        <v>0</v>
      </c>
      <c r="P36" s="266">
        <f t="shared" si="0"/>
        <v>0.125</v>
      </c>
      <c r="Q36" s="190"/>
      <c r="S36" s="200"/>
      <c r="T36" s="202"/>
      <c r="U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</row>
    <row r="37" spans="1:16" ht="15">
      <c r="A37" s="193">
        <v>23</v>
      </c>
      <c r="B37" s="177" t="s">
        <v>183</v>
      </c>
      <c r="C37" s="181" t="s">
        <v>217</v>
      </c>
      <c r="D37" s="177" t="s">
        <v>10</v>
      </c>
      <c r="E37" s="213">
        <v>0.04</v>
      </c>
      <c r="F37" s="179">
        <v>0.01625</v>
      </c>
      <c r="G37" s="179">
        <v>0.00375</v>
      </c>
      <c r="H37" s="179">
        <v>0.01</v>
      </c>
      <c r="I37" s="179">
        <v>0.02</v>
      </c>
      <c r="J37" s="179">
        <v>0.03</v>
      </c>
      <c r="K37" s="179">
        <v>0.005</v>
      </c>
      <c r="L37" s="179">
        <v>0.0088</v>
      </c>
      <c r="M37" s="179">
        <v>0</v>
      </c>
      <c r="N37" s="179">
        <v>0</v>
      </c>
      <c r="O37" s="179">
        <v>0</v>
      </c>
      <c r="P37" s="218">
        <f t="shared" si="0"/>
        <v>0.1338</v>
      </c>
    </row>
    <row r="38" spans="1:16" ht="15">
      <c r="A38" s="193">
        <v>33</v>
      </c>
      <c r="B38" s="177" t="s">
        <v>184</v>
      </c>
      <c r="C38" s="181" t="s">
        <v>218</v>
      </c>
      <c r="D38" s="177" t="s">
        <v>10</v>
      </c>
      <c r="E38" s="213">
        <v>0.04</v>
      </c>
      <c r="F38" s="179">
        <v>0.01625</v>
      </c>
      <c r="G38" s="179">
        <v>0.00375</v>
      </c>
      <c r="H38" s="179">
        <v>0.01</v>
      </c>
      <c r="I38" s="179">
        <v>0.02</v>
      </c>
      <c r="J38" s="179">
        <v>0.03</v>
      </c>
      <c r="K38" s="179">
        <v>0.005</v>
      </c>
      <c r="L38" s="179">
        <v>0</v>
      </c>
      <c r="M38" s="179">
        <v>0.005</v>
      </c>
      <c r="N38" s="179">
        <v>0</v>
      </c>
      <c r="O38" s="179">
        <v>0</v>
      </c>
      <c r="P38" s="218">
        <f t="shared" si="0"/>
        <v>0.13</v>
      </c>
    </row>
    <row r="39" spans="1:117" s="267" customFormat="1" ht="15">
      <c r="A39" s="261">
        <v>39</v>
      </c>
      <c r="B39" s="262" t="s">
        <v>196</v>
      </c>
      <c r="C39" s="263" t="s">
        <v>79</v>
      </c>
      <c r="D39" s="262" t="s">
        <v>19</v>
      </c>
      <c r="E39" s="264">
        <v>0.04</v>
      </c>
      <c r="F39" s="265">
        <v>0.01625</v>
      </c>
      <c r="G39" s="265">
        <v>0.00375</v>
      </c>
      <c r="H39" s="265">
        <v>0.01</v>
      </c>
      <c r="I39" s="265">
        <v>0.02</v>
      </c>
      <c r="J39" s="265">
        <v>0.03</v>
      </c>
      <c r="K39" s="265">
        <v>0.005</v>
      </c>
      <c r="L39" s="265">
        <v>0</v>
      </c>
      <c r="M39" s="265">
        <v>0</v>
      </c>
      <c r="N39" s="265">
        <v>0</v>
      </c>
      <c r="O39" s="265">
        <v>0</v>
      </c>
      <c r="P39" s="266">
        <f t="shared" si="0"/>
        <v>0.125</v>
      </c>
      <c r="Q39" s="190"/>
      <c r="S39" s="200"/>
      <c r="T39" s="202"/>
      <c r="U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</row>
    <row r="40" spans="1:16" ht="15">
      <c r="A40" s="193">
        <v>42</v>
      </c>
      <c r="B40" s="177" t="s">
        <v>197</v>
      </c>
      <c r="C40" s="181" t="s">
        <v>86</v>
      </c>
      <c r="D40" s="177" t="s">
        <v>19</v>
      </c>
      <c r="E40" s="213">
        <v>0.02</v>
      </c>
      <c r="F40" s="179">
        <v>0.01625</v>
      </c>
      <c r="G40" s="179">
        <v>0.00375</v>
      </c>
      <c r="H40" s="179">
        <v>0.01</v>
      </c>
      <c r="I40" s="179">
        <v>0.02</v>
      </c>
      <c r="J40" s="179">
        <v>0.03</v>
      </c>
      <c r="K40" s="179">
        <v>0.005</v>
      </c>
      <c r="L40" s="179">
        <v>0</v>
      </c>
      <c r="M40" s="179">
        <v>0</v>
      </c>
      <c r="N40" s="179">
        <v>0</v>
      </c>
      <c r="O40" s="179">
        <v>0</v>
      </c>
      <c r="P40" s="218">
        <f t="shared" si="0"/>
        <v>0.10500000000000001</v>
      </c>
    </row>
    <row r="41" spans="1:16" ht="15">
      <c r="A41" s="193">
        <v>27</v>
      </c>
      <c r="B41" s="178" t="s">
        <v>191</v>
      </c>
      <c r="C41" s="181" t="s">
        <v>219</v>
      </c>
      <c r="D41" s="177" t="s">
        <v>15</v>
      </c>
      <c r="E41" s="213">
        <v>0.04</v>
      </c>
      <c r="F41" s="179">
        <v>0.01625</v>
      </c>
      <c r="G41" s="179">
        <v>0.00375</v>
      </c>
      <c r="H41" s="179">
        <v>0.01</v>
      </c>
      <c r="I41" s="179">
        <v>0.02</v>
      </c>
      <c r="J41" s="179">
        <v>0.03</v>
      </c>
      <c r="K41" s="179">
        <v>0.005</v>
      </c>
      <c r="L41" s="179">
        <v>0.0088</v>
      </c>
      <c r="M41" s="179">
        <v>0</v>
      </c>
      <c r="N41" s="179">
        <v>0</v>
      </c>
      <c r="O41" s="179">
        <v>0</v>
      </c>
      <c r="P41" s="218">
        <f t="shared" si="0"/>
        <v>0.1338</v>
      </c>
    </row>
    <row r="42" spans="1:123" s="185" customFormat="1" ht="15">
      <c r="A42" s="193">
        <v>37</v>
      </c>
      <c r="B42" s="178" t="s">
        <v>192</v>
      </c>
      <c r="C42" s="181" t="s">
        <v>220</v>
      </c>
      <c r="D42" s="177" t="s">
        <v>15</v>
      </c>
      <c r="E42" s="213">
        <v>0.04</v>
      </c>
      <c r="F42" s="179">
        <v>0.01625</v>
      </c>
      <c r="G42" s="179">
        <v>0.00375</v>
      </c>
      <c r="H42" s="179">
        <v>0.01</v>
      </c>
      <c r="I42" s="179">
        <v>0.02</v>
      </c>
      <c r="J42" s="179">
        <v>0.03</v>
      </c>
      <c r="K42" s="179">
        <v>0.005</v>
      </c>
      <c r="L42" s="179">
        <v>0</v>
      </c>
      <c r="M42" s="179">
        <v>0.005</v>
      </c>
      <c r="N42" s="179">
        <v>0</v>
      </c>
      <c r="O42" s="179">
        <v>0</v>
      </c>
      <c r="P42" s="218">
        <f t="shared" si="0"/>
        <v>0.13</v>
      </c>
      <c r="Q42" s="190"/>
      <c r="S42" s="200"/>
      <c r="T42" s="202"/>
      <c r="U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</row>
    <row r="43" spans="1:16" ht="15">
      <c r="A43" s="193">
        <v>26</v>
      </c>
      <c r="B43" s="177" t="s">
        <v>189</v>
      </c>
      <c r="C43" s="181" t="s">
        <v>221</v>
      </c>
      <c r="D43" s="177" t="s">
        <v>14</v>
      </c>
      <c r="E43" s="213">
        <v>0.04</v>
      </c>
      <c r="F43" s="179">
        <v>0.01625</v>
      </c>
      <c r="G43" s="179">
        <v>0.00375</v>
      </c>
      <c r="H43" s="179">
        <v>0.01</v>
      </c>
      <c r="I43" s="179">
        <v>0.02</v>
      </c>
      <c r="J43" s="179">
        <v>0.03</v>
      </c>
      <c r="K43" s="179">
        <v>0.005</v>
      </c>
      <c r="L43" s="179">
        <v>0.0088</v>
      </c>
      <c r="M43" s="179">
        <v>0</v>
      </c>
      <c r="N43" s="179">
        <v>0</v>
      </c>
      <c r="O43" s="179">
        <v>0</v>
      </c>
      <c r="P43" s="218">
        <f t="shared" si="0"/>
        <v>0.1338</v>
      </c>
    </row>
    <row r="44" spans="1:16" ht="15.75" thickBot="1">
      <c r="A44" s="195">
        <v>36</v>
      </c>
      <c r="B44" s="197" t="s">
        <v>190</v>
      </c>
      <c r="C44" s="196" t="s">
        <v>222</v>
      </c>
      <c r="D44" s="197" t="s">
        <v>14</v>
      </c>
      <c r="E44" s="214">
        <v>0.04</v>
      </c>
      <c r="F44" s="194">
        <v>0.01625</v>
      </c>
      <c r="G44" s="194">
        <v>0.00375</v>
      </c>
      <c r="H44" s="194">
        <v>0.01</v>
      </c>
      <c r="I44" s="194">
        <v>0.02</v>
      </c>
      <c r="J44" s="194">
        <v>0.03</v>
      </c>
      <c r="K44" s="194">
        <v>0.005</v>
      </c>
      <c r="L44" s="194">
        <v>0</v>
      </c>
      <c r="M44" s="194">
        <v>0.005</v>
      </c>
      <c r="N44" s="194">
        <v>0</v>
      </c>
      <c r="O44" s="194">
        <v>0</v>
      </c>
      <c r="P44" s="220">
        <f t="shared" si="0"/>
        <v>0.13</v>
      </c>
    </row>
    <row r="45" spans="1:123" s="185" customFormat="1" ht="15">
      <c r="A45" s="175"/>
      <c r="B45" s="4"/>
      <c r="C45" s="4"/>
      <c r="D45" s="176"/>
      <c r="E45" s="226">
        <v>1</v>
      </c>
      <c r="F45" s="226">
        <v>2</v>
      </c>
      <c r="G45" s="226">
        <v>3</v>
      </c>
      <c r="H45" s="226">
        <v>4</v>
      </c>
      <c r="I45" s="226">
        <v>5</v>
      </c>
      <c r="J45" s="226">
        <v>6</v>
      </c>
      <c r="K45" s="226">
        <v>7</v>
      </c>
      <c r="L45" s="226">
        <v>8</v>
      </c>
      <c r="M45" s="226">
        <v>9</v>
      </c>
      <c r="N45" s="226">
        <v>10</v>
      </c>
      <c r="O45" s="226">
        <v>11</v>
      </c>
      <c r="P45" s="190"/>
      <c r="Q45" s="190"/>
      <c r="S45" s="200"/>
      <c r="T45" s="202"/>
      <c r="U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PageLayoutView="0" workbookViewId="0" topLeftCell="D1">
      <selection activeCell="V1" sqref="V1:V16384"/>
    </sheetView>
  </sheetViews>
  <sheetFormatPr defaultColWidth="8.8515625" defaultRowHeight="12.75"/>
  <cols>
    <col min="1" max="1" width="3.421875" style="175" bestFit="1" customWidth="1"/>
    <col min="2" max="2" width="10.8515625" style="4" bestFit="1" customWidth="1"/>
    <col min="3" max="3" width="39.28125" style="4" bestFit="1" customWidth="1"/>
    <col min="4" max="4" width="10.140625" style="176" bestFit="1" customWidth="1"/>
    <col min="5" max="5" width="11.421875" style="4" customWidth="1"/>
    <col min="6" max="6" width="10.7109375" style="4" bestFit="1" customWidth="1"/>
    <col min="7" max="7" width="10.57421875" style="4" bestFit="1" customWidth="1"/>
    <col min="8" max="10" width="10.421875" style="4" bestFit="1" customWidth="1"/>
    <col min="11" max="12" width="10.421875" style="4" customWidth="1"/>
    <col min="13" max="15" width="9.7109375" style="4" customWidth="1"/>
    <col min="16" max="16" width="9.7109375" style="190" customWidth="1"/>
    <col min="17" max="17" width="8.8515625" style="4" customWidth="1"/>
    <col min="18" max="18" width="8.8515625" style="206" customWidth="1"/>
    <col min="19" max="19" width="8.8515625" style="200" customWidth="1"/>
    <col min="20" max="20" width="9.00390625" style="202" customWidth="1"/>
    <col min="21" max="123" width="8.8515625" style="190" customWidth="1"/>
    <col min="124" max="16384" width="8.8515625" style="4" customWidth="1"/>
  </cols>
  <sheetData>
    <row r="1" spans="1:123" s="180" customFormat="1" ht="56.25" customHeight="1">
      <c r="A1" s="215" t="s">
        <v>204</v>
      </c>
      <c r="B1" s="209" t="s">
        <v>223</v>
      </c>
      <c r="C1" s="210" t="s">
        <v>202</v>
      </c>
      <c r="D1" s="209" t="s">
        <v>201</v>
      </c>
      <c r="E1" s="209" t="s">
        <v>0</v>
      </c>
      <c r="F1" s="209" t="s">
        <v>1</v>
      </c>
      <c r="G1" s="209" t="s">
        <v>2</v>
      </c>
      <c r="H1" s="209" t="s">
        <v>3</v>
      </c>
      <c r="I1" s="209" t="s">
        <v>4</v>
      </c>
      <c r="J1" s="209" t="s">
        <v>5</v>
      </c>
      <c r="K1" s="223" t="s">
        <v>200</v>
      </c>
      <c r="L1" s="211" t="s">
        <v>198</v>
      </c>
      <c r="M1" s="211" t="s">
        <v>199</v>
      </c>
      <c r="N1" s="211" t="s">
        <v>173</v>
      </c>
      <c r="O1" s="211" t="s">
        <v>174</v>
      </c>
      <c r="P1" s="212" t="s">
        <v>203</v>
      </c>
      <c r="R1" s="198"/>
      <c r="S1" s="221" t="s">
        <v>72</v>
      </c>
      <c r="T1" s="222" t="s">
        <v>139</v>
      </c>
      <c r="U1" s="188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</row>
    <row r="2" spans="1:20" ht="15">
      <c r="A2" s="193">
        <v>24</v>
      </c>
      <c r="B2" s="177" t="s">
        <v>185</v>
      </c>
      <c r="C2" s="181" t="s">
        <v>205</v>
      </c>
      <c r="D2" s="177" t="s">
        <v>11</v>
      </c>
      <c r="E2" s="213">
        <v>0.04</v>
      </c>
      <c r="F2" s="179">
        <v>0.01625</v>
      </c>
      <c r="G2" s="179">
        <v>0.00375</v>
      </c>
      <c r="H2" s="179">
        <v>0.01</v>
      </c>
      <c r="I2" s="179">
        <v>0.02</v>
      </c>
      <c r="J2" s="179">
        <v>0.03</v>
      </c>
      <c r="K2" s="224">
        <v>0.005</v>
      </c>
      <c r="L2" s="179">
        <v>0.0088</v>
      </c>
      <c r="M2" s="179">
        <v>0</v>
      </c>
      <c r="N2" s="179">
        <v>0</v>
      </c>
      <c r="O2" s="179">
        <v>0</v>
      </c>
      <c r="P2" s="218">
        <f aca="true" t="shared" si="0" ref="P2:P43">SUM(E2:O2)</f>
        <v>0.1338</v>
      </c>
      <c r="R2" s="199">
        <v>42795</v>
      </c>
      <c r="S2" s="200" t="s">
        <v>55</v>
      </c>
      <c r="T2" s="201" t="s">
        <v>140</v>
      </c>
    </row>
    <row r="3" spans="1:18" ht="15">
      <c r="A3" s="193">
        <v>34</v>
      </c>
      <c r="B3" s="177" t="s">
        <v>186</v>
      </c>
      <c r="C3" s="181" t="s">
        <v>206</v>
      </c>
      <c r="D3" s="177" t="s">
        <v>11</v>
      </c>
      <c r="E3" s="213">
        <v>0.04</v>
      </c>
      <c r="F3" s="179">
        <v>0.01625</v>
      </c>
      <c r="G3" s="179">
        <v>0.00375</v>
      </c>
      <c r="H3" s="179">
        <v>0.01</v>
      </c>
      <c r="I3" s="179">
        <v>0.02</v>
      </c>
      <c r="J3" s="179">
        <v>0.03</v>
      </c>
      <c r="K3" s="224">
        <v>0.005</v>
      </c>
      <c r="L3" s="179">
        <v>0</v>
      </c>
      <c r="M3" s="179">
        <v>0.005</v>
      </c>
      <c r="N3" s="179">
        <v>0</v>
      </c>
      <c r="O3" s="179">
        <v>0</v>
      </c>
      <c r="P3" s="218">
        <f t="shared" si="0"/>
        <v>0.13</v>
      </c>
      <c r="R3" s="199">
        <v>42826</v>
      </c>
    </row>
    <row r="4" spans="1:18" ht="15">
      <c r="A4" s="193">
        <v>25</v>
      </c>
      <c r="B4" s="177" t="s">
        <v>187</v>
      </c>
      <c r="C4" s="181" t="s">
        <v>209</v>
      </c>
      <c r="D4" s="177" t="s">
        <v>13</v>
      </c>
      <c r="E4" s="213">
        <v>0.04</v>
      </c>
      <c r="F4" s="179">
        <v>0.01625</v>
      </c>
      <c r="G4" s="179">
        <v>0.00375</v>
      </c>
      <c r="H4" s="179">
        <v>0.01</v>
      </c>
      <c r="I4" s="179">
        <v>0.02</v>
      </c>
      <c r="J4" s="179">
        <v>0.03</v>
      </c>
      <c r="K4" s="224">
        <v>0.005</v>
      </c>
      <c r="L4" s="179">
        <v>0.0088</v>
      </c>
      <c r="M4" s="179">
        <v>0</v>
      </c>
      <c r="N4" s="179">
        <v>0</v>
      </c>
      <c r="O4" s="179">
        <v>0</v>
      </c>
      <c r="P4" s="218">
        <f t="shared" si="0"/>
        <v>0.1338</v>
      </c>
      <c r="R4" s="199">
        <v>42856</v>
      </c>
    </row>
    <row r="5" spans="1:18" ht="15">
      <c r="A5" s="193">
        <v>35</v>
      </c>
      <c r="B5" s="177" t="s">
        <v>188</v>
      </c>
      <c r="C5" s="181" t="s">
        <v>210</v>
      </c>
      <c r="D5" s="177" t="s">
        <v>13</v>
      </c>
      <c r="E5" s="213">
        <v>0.04</v>
      </c>
      <c r="F5" s="179">
        <v>0.01625</v>
      </c>
      <c r="G5" s="179">
        <v>0.00375</v>
      </c>
      <c r="H5" s="179">
        <v>0.01</v>
      </c>
      <c r="I5" s="179">
        <v>0.02</v>
      </c>
      <c r="J5" s="179">
        <v>0.03</v>
      </c>
      <c r="K5" s="224">
        <v>0.005</v>
      </c>
      <c r="L5" s="179">
        <v>0</v>
      </c>
      <c r="M5" s="179">
        <v>0.005</v>
      </c>
      <c r="N5" s="179">
        <v>0</v>
      </c>
      <c r="O5" s="179">
        <v>0</v>
      </c>
      <c r="P5" s="218">
        <f t="shared" si="0"/>
        <v>0.13</v>
      </c>
      <c r="R5" s="199">
        <v>42887</v>
      </c>
    </row>
    <row r="6" spans="1:18" ht="15">
      <c r="A6" s="192">
        <v>21</v>
      </c>
      <c r="B6" s="178" t="s">
        <v>177</v>
      </c>
      <c r="C6" s="182" t="s">
        <v>207</v>
      </c>
      <c r="D6" s="178" t="s">
        <v>7</v>
      </c>
      <c r="E6" s="213">
        <v>0.05</v>
      </c>
      <c r="F6" s="179">
        <v>0.01625</v>
      </c>
      <c r="G6" s="179">
        <v>0.00375</v>
      </c>
      <c r="H6" s="179">
        <v>0.01</v>
      </c>
      <c r="I6" s="179">
        <v>0.01</v>
      </c>
      <c r="J6" s="179">
        <v>0.03</v>
      </c>
      <c r="K6" s="224">
        <v>0.005</v>
      </c>
      <c r="L6" s="179">
        <v>0.0088</v>
      </c>
      <c r="M6" s="179">
        <v>0</v>
      </c>
      <c r="N6" s="179">
        <v>0</v>
      </c>
      <c r="O6" s="179">
        <v>0</v>
      </c>
      <c r="P6" s="218">
        <f t="shared" si="0"/>
        <v>0.1338</v>
      </c>
      <c r="R6" s="199">
        <v>42917</v>
      </c>
    </row>
    <row r="7" spans="1:18" ht="15">
      <c r="A7" s="192">
        <v>30</v>
      </c>
      <c r="B7" s="178" t="s">
        <v>178</v>
      </c>
      <c r="C7" s="182" t="s">
        <v>208</v>
      </c>
      <c r="D7" s="178" t="s">
        <v>7</v>
      </c>
      <c r="E7" s="213">
        <v>0.05</v>
      </c>
      <c r="F7" s="179">
        <v>0.01625</v>
      </c>
      <c r="G7" s="179">
        <v>0.00375</v>
      </c>
      <c r="H7" s="179">
        <v>0.01</v>
      </c>
      <c r="I7" s="179">
        <v>0.01</v>
      </c>
      <c r="J7" s="179">
        <v>0.03</v>
      </c>
      <c r="K7" s="224">
        <v>0.005</v>
      </c>
      <c r="L7" s="179">
        <v>0</v>
      </c>
      <c r="M7" s="179">
        <v>0.005</v>
      </c>
      <c r="N7" s="179">
        <v>0</v>
      </c>
      <c r="O7" s="179">
        <v>0</v>
      </c>
      <c r="P7" s="218">
        <f t="shared" si="0"/>
        <v>0.13</v>
      </c>
      <c r="R7" s="199">
        <v>42948</v>
      </c>
    </row>
    <row r="8" spans="1:20" ht="15">
      <c r="A8" s="207">
        <v>1</v>
      </c>
      <c r="B8" s="1" t="s">
        <v>6</v>
      </c>
      <c r="C8" s="11" t="s">
        <v>74</v>
      </c>
      <c r="D8" s="1" t="s">
        <v>6</v>
      </c>
      <c r="E8" s="2">
        <v>0.05</v>
      </c>
      <c r="F8" s="3">
        <v>0.01625</v>
      </c>
      <c r="G8" s="3">
        <v>0.00375</v>
      </c>
      <c r="H8" s="3">
        <v>0.01</v>
      </c>
      <c r="I8" s="3">
        <v>0.01</v>
      </c>
      <c r="J8" s="3">
        <v>0.03</v>
      </c>
      <c r="K8" s="224">
        <v>0.005</v>
      </c>
      <c r="L8" s="186">
        <v>0</v>
      </c>
      <c r="M8" s="186">
        <v>0</v>
      </c>
      <c r="N8" s="186">
        <v>0</v>
      </c>
      <c r="O8" s="186">
        <v>0</v>
      </c>
      <c r="P8" s="219">
        <f t="shared" si="0"/>
        <v>0.125</v>
      </c>
      <c r="R8" s="199">
        <v>42979</v>
      </c>
      <c r="T8" s="203"/>
    </row>
    <row r="9" spans="1:18" ht="15">
      <c r="A9" s="208">
        <v>2</v>
      </c>
      <c r="B9" s="5" t="s">
        <v>7</v>
      </c>
      <c r="C9" s="183" t="s">
        <v>75</v>
      </c>
      <c r="D9" s="5" t="s">
        <v>7</v>
      </c>
      <c r="E9" s="2">
        <v>0.05</v>
      </c>
      <c r="F9" s="3">
        <v>0.01625</v>
      </c>
      <c r="G9" s="3">
        <v>0.00375</v>
      </c>
      <c r="H9" s="3">
        <v>0.01</v>
      </c>
      <c r="I9" s="3">
        <v>0.01</v>
      </c>
      <c r="J9" s="3">
        <v>0.03</v>
      </c>
      <c r="K9" s="224">
        <v>0.005</v>
      </c>
      <c r="L9" s="186">
        <v>0</v>
      </c>
      <c r="M9" s="186">
        <v>0</v>
      </c>
      <c r="N9" s="186">
        <v>0</v>
      </c>
      <c r="O9" s="186">
        <v>0</v>
      </c>
      <c r="P9" s="219">
        <f t="shared" si="0"/>
        <v>0.125</v>
      </c>
      <c r="R9" s="199">
        <v>43009</v>
      </c>
    </row>
    <row r="10" spans="1:18" ht="15">
      <c r="A10" s="207">
        <v>3</v>
      </c>
      <c r="B10" s="1" t="s">
        <v>8</v>
      </c>
      <c r="C10" s="11" t="s">
        <v>76</v>
      </c>
      <c r="D10" s="1" t="s">
        <v>8</v>
      </c>
      <c r="E10" s="2">
        <v>0.04</v>
      </c>
      <c r="F10" s="3">
        <v>0.01625</v>
      </c>
      <c r="G10" s="3">
        <v>0.00375</v>
      </c>
      <c r="H10" s="3">
        <v>0.01</v>
      </c>
      <c r="I10" s="3">
        <v>0.02</v>
      </c>
      <c r="J10" s="3">
        <v>0.03</v>
      </c>
      <c r="K10" s="224">
        <v>0.005</v>
      </c>
      <c r="L10" s="186">
        <v>0</v>
      </c>
      <c r="M10" s="186">
        <v>0</v>
      </c>
      <c r="N10" s="186">
        <v>0</v>
      </c>
      <c r="O10" s="186">
        <v>0</v>
      </c>
      <c r="P10" s="219">
        <f t="shared" si="0"/>
        <v>0.125</v>
      </c>
      <c r="R10" s="199">
        <v>43040</v>
      </c>
    </row>
    <row r="11" spans="1:18" ht="15">
      <c r="A11" s="207">
        <v>4</v>
      </c>
      <c r="B11" s="1" t="s">
        <v>9</v>
      </c>
      <c r="C11" s="11" t="s">
        <v>77</v>
      </c>
      <c r="D11" s="1" t="s">
        <v>9</v>
      </c>
      <c r="E11" s="2">
        <v>0.04</v>
      </c>
      <c r="F11" s="3">
        <v>0.01625</v>
      </c>
      <c r="G11" s="3">
        <v>0.00375</v>
      </c>
      <c r="H11" s="3">
        <v>0.01</v>
      </c>
      <c r="I11" s="3">
        <v>0.02</v>
      </c>
      <c r="J11" s="3">
        <v>0.03</v>
      </c>
      <c r="K11" s="224">
        <v>0.005</v>
      </c>
      <c r="L11" s="186">
        <v>0</v>
      </c>
      <c r="M11" s="186">
        <v>0</v>
      </c>
      <c r="N11" s="186">
        <v>0</v>
      </c>
      <c r="O11" s="186">
        <v>0</v>
      </c>
      <c r="P11" s="219">
        <f t="shared" si="0"/>
        <v>0.125</v>
      </c>
      <c r="R11" s="199">
        <v>43070</v>
      </c>
    </row>
    <row r="12" spans="1:18" ht="15">
      <c r="A12" s="208">
        <v>5</v>
      </c>
      <c r="B12" s="1" t="s">
        <v>10</v>
      </c>
      <c r="C12" s="11" t="s">
        <v>79</v>
      </c>
      <c r="D12" s="1" t="s">
        <v>10</v>
      </c>
      <c r="E12" s="2">
        <v>0.04</v>
      </c>
      <c r="F12" s="3">
        <v>0.01625</v>
      </c>
      <c r="G12" s="3">
        <v>0.00375</v>
      </c>
      <c r="H12" s="3">
        <v>0.01</v>
      </c>
      <c r="I12" s="3">
        <v>0.02</v>
      </c>
      <c r="J12" s="3">
        <v>0.03</v>
      </c>
      <c r="K12" s="224">
        <v>0.005</v>
      </c>
      <c r="L12" s="186">
        <v>0</v>
      </c>
      <c r="M12" s="186">
        <v>0</v>
      </c>
      <c r="N12" s="186">
        <v>0</v>
      </c>
      <c r="O12" s="186">
        <v>0</v>
      </c>
      <c r="P12" s="219">
        <f t="shared" si="0"/>
        <v>0.125</v>
      </c>
      <c r="R12" s="199">
        <v>43101</v>
      </c>
    </row>
    <row r="13" spans="1:18" ht="15">
      <c r="A13" s="207">
        <v>6</v>
      </c>
      <c r="B13" s="1" t="s">
        <v>11</v>
      </c>
      <c r="C13" s="11" t="s">
        <v>78</v>
      </c>
      <c r="D13" s="1" t="s">
        <v>11</v>
      </c>
      <c r="E13" s="2">
        <v>0.04</v>
      </c>
      <c r="F13" s="3">
        <v>0.01625</v>
      </c>
      <c r="G13" s="3">
        <v>0.00375</v>
      </c>
      <c r="H13" s="3">
        <v>0.01</v>
      </c>
      <c r="I13" s="3">
        <v>0.02</v>
      </c>
      <c r="J13" s="3">
        <v>0.03</v>
      </c>
      <c r="K13" s="224">
        <v>0.005</v>
      </c>
      <c r="L13" s="186">
        <v>0</v>
      </c>
      <c r="M13" s="186">
        <v>0</v>
      </c>
      <c r="N13" s="186">
        <v>0</v>
      </c>
      <c r="O13" s="186">
        <v>0</v>
      </c>
      <c r="P13" s="219">
        <f t="shared" si="0"/>
        <v>0.125</v>
      </c>
      <c r="R13" s="199">
        <v>43132</v>
      </c>
    </row>
    <row r="14" spans="1:18" ht="15">
      <c r="A14" s="207">
        <v>7</v>
      </c>
      <c r="B14" s="1" t="s">
        <v>12</v>
      </c>
      <c r="C14" s="11" t="s">
        <v>137</v>
      </c>
      <c r="D14" s="1" t="s">
        <v>12</v>
      </c>
      <c r="E14" s="2">
        <v>0.04</v>
      </c>
      <c r="F14" s="3">
        <v>0.01625</v>
      </c>
      <c r="G14" s="3">
        <v>0.00375</v>
      </c>
      <c r="H14" s="3">
        <v>0.01</v>
      </c>
      <c r="I14" s="3">
        <v>0.02</v>
      </c>
      <c r="J14" s="3">
        <v>0.03</v>
      </c>
      <c r="K14" s="224">
        <v>0.005</v>
      </c>
      <c r="L14" s="186">
        <v>0</v>
      </c>
      <c r="M14" s="186">
        <v>0</v>
      </c>
      <c r="N14" s="186">
        <v>0</v>
      </c>
      <c r="O14" s="186">
        <v>0</v>
      </c>
      <c r="P14" s="219">
        <f t="shared" si="0"/>
        <v>0.125</v>
      </c>
      <c r="R14" s="199">
        <v>43160</v>
      </c>
    </row>
    <row r="15" spans="1:18" ht="15">
      <c r="A15" s="208">
        <v>8</v>
      </c>
      <c r="B15" s="1" t="s">
        <v>13</v>
      </c>
      <c r="C15" s="11" t="s">
        <v>80</v>
      </c>
      <c r="D15" s="1" t="s">
        <v>13</v>
      </c>
      <c r="E15" s="2">
        <v>0.04</v>
      </c>
      <c r="F15" s="3">
        <v>0.01625</v>
      </c>
      <c r="G15" s="3">
        <v>0.00375</v>
      </c>
      <c r="H15" s="3">
        <v>0.01</v>
      </c>
      <c r="I15" s="3">
        <v>0.02</v>
      </c>
      <c r="J15" s="3">
        <v>0.03</v>
      </c>
      <c r="K15" s="224">
        <v>0.005</v>
      </c>
      <c r="L15" s="186">
        <v>0</v>
      </c>
      <c r="M15" s="186">
        <v>0</v>
      </c>
      <c r="N15" s="186">
        <v>0</v>
      </c>
      <c r="O15" s="186">
        <v>0</v>
      </c>
      <c r="P15" s="219">
        <f t="shared" si="0"/>
        <v>0.125</v>
      </c>
      <c r="R15" s="199">
        <v>43191</v>
      </c>
    </row>
    <row r="16" spans="1:18" ht="15">
      <c r="A16" s="207">
        <v>9</v>
      </c>
      <c r="B16" s="1" t="s">
        <v>14</v>
      </c>
      <c r="C16" s="11" t="s">
        <v>81</v>
      </c>
      <c r="D16" s="1" t="s">
        <v>14</v>
      </c>
      <c r="E16" s="2">
        <v>0.04</v>
      </c>
      <c r="F16" s="3">
        <v>0.01625</v>
      </c>
      <c r="G16" s="3">
        <v>0.00375</v>
      </c>
      <c r="H16" s="3">
        <v>0.01</v>
      </c>
      <c r="I16" s="3">
        <v>0.02</v>
      </c>
      <c r="J16" s="3">
        <v>0.03</v>
      </c>
      <c r="K16" s="224">
        <v>0.005</v>
      </c>
      <c r="L16" s="186">
        <v>0</v>
      </c>
      <c r="M16" s="186">
        <v>0</v>
      </c>
      <c r="N16" s="186">
        <v>0</v>
      </c>
      <c r="O16" s="186">
        <v>0</v>
      </c>
      <c r="P16" s="219">
        <f t="shared" si="0"/>
        <v>0.125</v>
      </c>
      <c r="R16" s="199">
        <v>43221</v>
      </c>
    </row>
    <row r="17" spans="1:18" ht="15">
      <c r="A17" s="207">
        <v>10</v>
      </c>
      <c r="B17" s="1" t="s">
        <v>15</v>
      </c>
      <c r="C17" s="11" t="s">
        <v>82</v>
      </c>
      <c r="D17" s="1" t="s">
        <v>15</v>
      </c>
      <c r="E17" s="2">
        <v>0.04</v>
      </c>
      <c r="F17" s="3">
        <v>0.01625</v>
      </c>
      <c r="G17" s="3">
        <v>0.00375</v>
      </c>
      <c r="H17" s="3">
        <v>0.01</v>
      </c>
      <c r="I17" s="3">
        <v>0.02</v>
      </c>
      <c r="J17" s="3">
        <v>0.03</v>
      </c>
      <c r="K17" s="224">
        <v>0.005</v>
      </c>
      <c r="L17" s="186">
        <v>0</v>
      </c>
      <c r="M17" s="186">
        <v>0</v>
      </c>
      <c r="N17" s="186">
        <v>0</v>
      </c>
      <c r="O17" s="186">
        <v>0</v>
      </c>
      <c r="P17" s="219">
        <f t="shared" si="0"/>
        <v>0.125</v>
      </c>
      <c r="R17" s="199">
        <v>43252</v>
      </c>
    </row>
    <row r="18" spans="1:18" ht="15">
      <c r="A18" s="208">
        <v>11</v>
      </c>
      <c r="B18" s="5" t="s">
        <v>16</v>
      </c>
      <c r="C18" s="183" t="s">
        <v>83</v>
      </c>
      <c r="D18" s="5" t="s">
        <v>16</v>
      </c>
      <c r="E18" s="2">
        <v>0.04</v>
      </c>
      <c r="F18" s="3">
        <v>0.01625</v>
      </c>
      <c r="G18" s="3">
        <v>0.00375</v>
      </c>
      <c r="H18" s="3">
        <v>0.01</v>
      </c>
      <c r="I18" s="3">
        <v>0.02</v>
      </c>
      <c r="J18" s="3">
        <v>0.03</v>
      </c>
      <c r="K18" s="224">
        <v>0.005</v>
      </c>
      <c r="L18" s="186">
        <v>0</v>
      </c>
      <c r="M18" s="186">
        <v>0</v>
      </c>
      <c r="N18" s="186">
        <v>0</v>
      </c>
      <c r="O18" s="186">
        <v>0</v>
      </c>
      <c r="P18" s="219">
        <f t="shared" si="0"/>
        <v>0.125</v>
      </c>
      <c r="R18" s="199">
        <v>43282</v>
      </c>
    </row>
    <row r="19" spans="1:18" ht="15">
      <c r="A19" s="207">
        <v>12</v>
      </c>
      <c r="B19" s="1" t="s">
        <v>17</v>
      </c>
      <c r="C19" s="11" t="s">
        <v>84</v>
      </c>
      <c r="D19" s="1" t="s">
        <v>17</v>
      </c>
      <c r="E19" s="2">
        <v>0.02</v>
      </c>
      <c r="F19" s="3">
        <v>0.01625</v>
      </c>
      <c r="G19" s="3">
        <v>0.00375</v>
      </c>
      <c r="H19" s="3">
        <v>0.01</v>
      </c>
      <c r="I19" s="3">
        <v>0.02</v>
      </c>
      <c r="J19" s="3">
        <v>0.03</v>
      </c>
      <c r="K19" s="224">
        <v>0.005</v>
      </c>
      <c r="L19" s="186">
        <v>0</v>
      </c>
      <c r="M19" s="186">
        <v>0</v>
      </c>
      <c r="N19" s="186">
        <v>0</v>
      </c>
      <c r="O19" s="186">
        <v>0</v>
      </c>
      <c r="P19" s="219">
        <f t="shared" si="0"/>
        <v>0.10500000000000001</v>
      </c>
      <c r="R19" s="199">
        <v>43313</v>
      </c>
    </row>
    <row r="20" spans="1:18" ht="15">
      <c r="A20" s="207">
        <v>13</v>
      </c>
      <c r="B20" s="1" t="s">
        <v>18</v>
      </c>
      <c r="C20" s="11" t="s">
        <v>85</v>
      </c>
      <c r="D20" s="1" t="s">
        <v>18</v>
      </c>
      <c r="E20" s="2">
        <v>0.02</v>
      </c>
      <c r="F20" s="3">
        <v>0.01625</v>
      </c>
      <c r="G20" s="3">
        <v>0.00375</v>
      </c>
      <c r="H20" s="3">
        <v>0.01</v>
      </c>
      <c r="I20" s="3">
        <v>0.02</v>
      </c>
      <c r="J20" s="3">
        <v>0.03</v>
      </c>
      <c r="K20" s="224">
        <v>0.005</v>
      </c>
      <c r="L20" s="186">
        <v>0</v>
      </c>
      <c r="M20" s="186">
        <v>0</v>
      </c>
      <c r="N20" s="186">
        <v>0</v>
      </c>
      <c r="O20" s="186">
        <v>0</v>
      </c>
      <c r="P20" s="219">
        <f t="shared" si="0"/>
        <v>0.10500000000000001</v>
      </c>
      <c r="R20" s="199">
        <v>43344</v>
      </c>
    </row>
    <row r="21" spans="1:123" s="184" customFormat="1" ht="15">
      <c r="A21" s="208">
        <v>14</v>
      </c>
      <c r="B21" s="1" t="s">
        <v>19</v>
      </c>
      <c r="C21" s="11" t="s">
        <v>86</v>
      </c>
      <c r="D21" s="1" t="s">
        <v>19</v>
      </c>
      <c r="E21" s="2">
        <v>0.02</v>
      </c>
      <c r="F21" s="3">
        <v>0.01625</v>
      </c>
      <c r="G21" s="3">
        <v>0.00375</v>
      </c>
      <c r="H21" s="3">
        <v>0.01</v>
      </c>
      <c r="I21" s="3">
        <v>0.02</v>
      </c>
      <c r="J21" s="3">
        <v>0.03</v>
      </c>
      <c r="K21" s="224">
        <v>0.005</v>
      </c>
      <c r="L21" s="186">
        <v>0</v>
      </c>
      <c r="M21" s="186">
        <v>0</v>
      </c>
      <c r="N21" s="186">
        <v>0</v>
      </c>
      <c r="O21" s="186">
        <v>0</v>
      </c>
      <c r="P21" s="219">
        <f t="shared" si="0"/>
        <v>0.10500000000000001</v>
      </c>
      <c r="R21" s="199">
        <v>43374</v>
      </c>
      <c r="S21" s="204"/>
      <c r="T21" s="205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</row>
    <row r="22" spans="1:18" ht="15">
      <c r="A22" s="207">
        <v>15</v>
      </c>
      <c r="B22" s="1" t="s">
        <v>20</v>
      </c>
      <c r="C22" s="11" t="s">
        <v>87</v>
      </c>
      <c r="D22" s="1" t="s">
        <v>20</v>
      </c>
      <c r="E22" s="2">
        <v>0.02</v>
      </c>
      <c r="F22" s="3">
        <v>0.01625</v>
      </c>
      <c r="G22" s="3">
        <v>0.00375</v>
      </c>
      <c r="H22" s="3">
        <v>0.01</v>
      </c>
      <c r="I22" s="3">
        <v>0.02</v>
      </c>
      <c r="J22" s="3">
        <v>0.03</v>
      </c>
      <c r="K22" s="224">
        <v>0.005</v>
      </c>
      <c r="L22" s="186">
        <v>0</v>
      </c>
      <c r="M22" s="186">
        <v>0</v>
      </c>
      <c r="N22" s="186">
        <v>0</v>
      </c>
      <c r="O22" s="186">
        <v>0</v>
      </c>
      <c r="P22" s="219">
        <f t="shared" si="0"/>
        <v>0.10500000000000001</v>
      </c>
      <c r="R22" s="199">
        <v>43405</v>
      </c>
    </row>
    <row r="23" spans="1:18" ht="15">
      <c r="A23" s="207">
        <v>16</v>
      </c>
      <c r="B23" s="1" t="s">
        <v>21</v>
      </c>
      <c r="C23" s="11" t="s">
        <v>138</v>
      </c>
      <c r="D23" s="1" t="s">
        <v>21</v>
      </c>
      <c r="E23" s="2">
        <v>0.02</v>
      </c>
      <c r="F23" s="3">
        <v>0.01625</v>
      </c>
      <c r="G23" s="3">
        <v>0.00375</v>
      </c>
      <c r="H23" s="3">
        <v>0.01</v>
      </c>
      <c r="I23" s="3">
        <v>0.02</v>
      </c>
      <c r="J23" s="3">
        <v>0.03</v>
      </c>
      <c r="K23" s="224">
        <v>0.005</v>
      </c>
      <c r="L23" s="186">
        <v>0</v>
      </c>
      <c r="M23" s="186">
        <v>0</v>
      </c>
      <c r="N23" s="186">
        <v>0</v>
      </c>
      <c r="O23" s="186">
        <v>0</v>
      </c>
      <c r="P23" s="219">
        <f t="shared" si="0"/>
        <v>0.10500000000000001</v>
      </c>
      <c r="R23" s="199">
        <v>43435</v>
      </c>
    </row>
    <row r="24" spans="1:18" ht="15">
      <c r="A24" s="208">
        <v>17</v>
      </c>
      <c r="B24" s="1" t="s">
        <v>22</v>
      </c>
      <c r="C24" s="11" t="s">
        <v>88</v>
      </c>
      <c r="D24" s="1" t="s">
        <v>22</v>
      </c>
      <c r="E24" s="2">
        <v>0.02</v>
      </c>
      <c r="F24" s="3">
        <v>0.01625</v>
      </c>
      <c r="G24" s="3">
        <v>0.00375</v>
      </c>
      <c r="H24" s="3">
        <v>0.01</v>
      </c>
      <c r="I24" s="3">
        <v>0.02</v>
      </c>
      <c r="J24" s="3">
        <v>0.03</v>
      </c>
      <c r="K24" s="224">
        <v>0.005</v>
      </c>
      <c r="L24" s="186">
        <v>0</v>
      </c>
      <c r="M24" s="186">
        <v>0</v>
      </c>
      <c r="N24" s="186">
        <v>0</v>
      </c>
      <c r="O24" s="186">
        <v>0</v>
      </c>
      <c r="P24" s="219">
        <f t="shared" si="0"/>
        <v>0.10500000000000001</v>
      </c>
      <c r="R24" s="199">
        <v>43466</v>
      </c>
    </row>
    <row r="25" spans="1:18" ht="15">
      <c r="A25" s="207">
        <v>18</v>
      </c>
      <c r="B25" s="1" t="s">
        <v>23</v>
      </c>
      <c r="C25" s="11" t="s">
        <v>89</v>
      </c>
      <c r="D25" s="1" t="s">
        <v>23</v>
      </c>
      <c r="E25" s="2">
        <v>0.02</v>
      </c>
      <c r="F25" s="3">
        <v>0.01625</v>
      </c>
      <c r="G25" s="3">
        <v>0.00375</v>
      </c>
      <c r="H25" s="3">
        <v>0.01</v>
      </c>
      <c r="I25" s="3">
        <v>0.02</v>
      </c>
      <c r="J25" s="3">
        <v>0.03</v>
      </c>
      <c r="K25" s="224">
        <v>0.005</v>
      </c>
      <c r="L25" s="186">
        <v>0</v>
      </c>
      <c r="M25" s="186">
        <v>0</v>
      </c>
      <c r="N25" s="186">
        <v>0</v>
      </c>
      <c r="O25" s="186">
        <v>0</v>
      </c>
      <c r="P25" s="219">
        <f t="shared" si="0"/>
        <v>0.10500000000000001</v>
      </c>
      <c r="R25" s="199">
        <v>43497</v>
      </c>
    </row>
    <row r="26" spans="1:18" ht="15">
      <c r="A26" s="207">
        <v>19</v>
      </c>
      <c r="B26" s="1" t="s">
        <v>24</v>
      </c>
      <c r="C26" s="11" t="s">
        <v>90</v>
      </c>
      <c r="D26" s="1" t="s">
        <v>24</v>
      </c>
      <c r="E26" s="2">
        <v>0.02</v>
      </c>
      <c r="F26" s="3">
        <v>0.01625</v>
      </c>
      <c r="G26" s="3">
        <v>0.00375</v>
      </c>
      <c r="H26" s="3">
        <v>0.01</v>
      </c>
      <c r="I26" s="3">
        <v>0.02</v>
      </c>
      <c r="J26" s="3">
        <v>0.03</v>
      </c>
      <c r="K26" s="224">
        <v>0.005</v>
      </c>
      <c r="L26" s="186">
        <v>0</v>
      </c>
      <c r="M26" s="186">
        <v>0</v>
      </c>
      <c r="N26" s="186">
        <v>0</v>
      </c>
      <c r="O26" s="186">
        <v>0</v>
      </c>
      <c r="P26" s="219">
        <f t="shared" si="0"/>
        <v>0.10500000000000001</v>
      </c>
      <c r="R26" s="199">
        <v>43525</v>
      </c>
    </row>
    <row r="27" spans="1:18" ht="15">
      <c r="A27" s="192">
        <v>28</v>
      </c>
      <c r="B27" s="178" t="s">
        <v>179</v>
      </c>
      <c r="C27" s="182" t="s">
        <v>211</v>
      </c>
      <c r="D27" s="178" t="s">
        <v>16</v>
      </c>
      <c r="E27" s="213">
        <v>0.04</v>
      </c>
      <c r="F27" s="179">
        <v>0.01625</v>
      </c>
      <c r="G27" s="179">
        <v>0.00375</v>
      </c>
      <c r="H27" s="179">
        <v>0.01</v>
      </c>
      <c r="I27" s="179">
        <v>0.02</v>
      </c>
      <c r="J27" s="179">
        <v>0.03</v>
      </c>
      <c r="K27" s="224">
        <v>0.005</v>
      </c>
      <c r="L27" s="179">
        <v>0.0088</v>
      </c>
      <c r="M27" s="179">
        <v>0</v>
      </c>
      <c r="N27" s="179">
        <v>0</v>
      </c>
      <c r="O27" s="179">
        <v>0</v>
      </c>
      <c r="P27" s="218">
        <f t="shared" si="0"/>
        <v>0.1338</v>
      </c>
      <c r="R27" s="199">
        <v>43556</v>
      </c>
    </row>
    <row r="28" spans="1:18" ht="15">
      <c r="A28" s="193">
        <v>22</v>
      </c>
      <c r="B28" s="177" t="s">
        <v>180</v>
      </c>
      <c r="C28" s="181" t="s">
        <v>212</v>
      </c>
      <c r="D28" s="177" t="s">
        <v>8</v>
      </c>
      <c r="E28" s="213">
        <v>0.04</v>
      </c>
      <c r="F28" s="179">
        <v>0.01625</v>
      </c>
      <c r="G28" s="179">
        <v>0.00375</v>
      </c>
      <c r="H28" s="179">
        <v>0.01</v>
      </c>
      <c r="I28" s="179">
        <v>0.02</v>
      </c>
      <c r="J28" s="179">
        <v>0.03</v>
      </c>
      <c r="K28" s="224">
        <v>0.005</v>
      </c>
      <c r="L28" s="179">
        <v>0.0088</v>
      </c>
      <c r="M28" s="179">
        <v>0</v>
      </c>
      <c r="N28" s="179">
        <v>0</v>
      </c>
      <c r="O28" s="179">
        <v>0</v>
      </c>
      <c r="P28" s="218">
        <f t="shared" si="0"/>
        <v>0.1338</v>
      </c>
      <c r="R28" s="199">
        <v>43586</v>
      </c>
    </row>
    <row r="29" spans="1:18" ht="15">
      <c r="A29" s="193">
        <v>31</v>
      </c>
      <c r="B29" s="177" t="s">
        <v>181</v>
      </c>
      <c r="C29" s="181" t="s">
        <v>213</v>
      </c>
      <c r="D29" s="177" t="s">
        <v>8</v>
      </c>
      <c r="E29" s="213">
        <v>0.04</v>
      </c>
      <c r="F29" s="179">
        <v>0.01625</v>
      </c>
      <c r="G29" s="179">
        <v>0.00375</v>
      </c>
      <c r="H29" s="179">
        <v>0.01</v>
      </c>
      <c r="I29" s="179">
        <v>0.02</v>
      </c>
      <c r="J29" s="179">
        <v>0.03</v>
      </c>
      <c r="K29" s="224">
        <v>0.005</v>
      </c>
      <c r="L29" s="179">
        <v>0</v>
      </c>
      <c r="M29" s="179">
        <v>0.005</v>
      </c>
      <c r="N29" s="179">
        <v>0</v>
      </c>
      <c r="O29" s="179">
        <v>0</v>
      </c>
      <c r="P29" s="218">
        <f t="shared" si="0"/>
        <v>0.13</v>
      </c>
      <c r="R29" s="199">
        <v>43617</v>
      </c>
    </row>
    <row r="30" spans="1:18" ht="15">
      <c r="A30" s="193">
        <v>38</v>
      </c>
      <c r="B30" s="177" t="s">
        <v>193</v>
      </c>
      <c r="C30" s="181" t="s">
        <v>76</v>
      </c>
      <c r="D30" s="177" t="s">
        <v>17</v>
      </c>
      <c r="E30" s="213">
        <v>0.02</v>
      </c>
      <c r="F30" s="179">
        <v>0.01625</v>
      </c>
      <c r="G30" s="179">
        <v>0.00375</v>
      </c>
      <c r="H30" s="179">
        <v>0.01</v>
      </c>
      <c r="I30" s="179">
        <v>0.02</v>
      </c>
      <c r="J30" s="179">
        <v>0.03</v>
      </c>
      <c r="K30" s="224">
        <v>0.005</v>
      </c>
      <c r="L30" s="179">
        <v>0</v>
      </c>
      <c r="M30" s="179">
        <v>0</v>
      </c>
      <c r="N30" s="179">
        <v>0</v>
      </c>
      <c r="O30" s="179">
        <v>0</v>
      </c>
      <c r="P30" s="218">
        <f t="shared" si="0"/>
        <v>0.10500000000000001</v>
      </c>
      <c r="R30" s="199">
        <v>43647</v>
      </c>
    </row>
    <row r="31" spans="1:123" s="184" customFormat="1" ht="15">
      <c r="A31" s="193">
        <v>40</v>
      </c>
      <c r="B31" s="177" t="s">
        <v>194</v>
      </c>
      <c r="C31" s="181" t="s">
        <v>84</v>
      </c>
      <c r="D31" s="177" t="s">
        <v>17</v>
      </c>
      <c r="E31" s="213">
        <v>0.02</v>
      </c>
      <c r="F31" s="179">
        <v>0.01625</v>
      </c>
      <c r="G31" s="179">
        <v>0.00375</v>
      </c>
      <c r="H31" s="179">
        <v>0.01</v>
      </c>
      <c r="I31" s="179">
        <v>0.02</v>
      </c>
      <c r="J31" s="179">
        <v>0.03</v>
      </c>
      <c r="K31" s="224">
        <v>0.005</v>
      </c>
      <c r="L31" s="179">
        <v>0</v>
      </c>
      <c r="M31" s="179">
        <v>0</v>
      </c>
      <c r="N31" s="179">
        <v>0</v>
      </c>
      <c r="O31" s="179">
        <v>0</v>
      </c>
      <c r="P31" s="218">
        <f t="shared" si="0"/>
        <v>0.10500000000000001</v>
      </c>
      <c r="R31" s="199">
        <v>43678</v>
      </c>
      <c r="S31" s="204"/>
      <c r="T31" s="205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</row>
    <row r="32" spans="1:18" ht="15">
      <c r="A32" s="193">
        <v>32</v>
      </c>
      <c r="B32" s="177" t="s">
        <v>182</v>
      </c>
      <c r="C32" s="181" t="s">
        <v>214</v>
      </c>
      <c r="D32" s="177" t="s">
        <v>9</v>
      </c>
      <c r="E32" s="213">
        <v>0.04</v>
      </c>
      <c r="F32" s="179">
        <v>0.01625</v>
      </c>
      <c r="G32" s="179">
        <v>0.00375</v>
      </c>
      <c r="H32" s="179">
        <v>0.01</v>
      </c>
      <c r="I32" s="179">
        <v>0.02</v>
      </c>
      <c r="J32" s="179">
        <v>0.03</v>
      </c>
      <c r="K32" s="224">
        <v>0.005</v>
      </c>
      <c r="L32" s="179">
        <v>0</v>
      </c>
      <c r="M32" s="179">
        <v>0.005</v>
      </c>
      <c r="N32" s="179">
        <v>0</v>
      </c>
      <c r="O32" s="179">
        <v>0</v>
      </c>
      <c r="P32" s="218">
        <f t="shared" si="0"/>
        <v>0.13</v>
      </c>
      <c r="R32" s="199">
        <v>43709</v>
      </c>
    </row>
    <row r="33" spans="1:18" ht="15">
      <c r="A33" s="193">
        <v>41</v>
      </c>
      <c r="B33" s="177" t="s">
        <v>195</v>
      </c>
      <c r="C33" s="181" t="s">
        <v>85</v>
      </c>
      <c r="D33" s="177" t="s">
        <v>18</v>
      </c>
      <c r="E33" s="213">
        <v>0.02</v>
      </c>
      <c r="F33" s="179">
        <v>0.01625</v>
      </c>
      <c r="G33" s="179">
        <v>0.00375</v>
      </c>
      <c r="H33" s="179">
        <v>0.01</v>
      </c>
      <c r="I33" s="179">
        <v>0.02</v>
      </c>
      <c r="J33" s="179">
        <v>0.03</v>
      </c>
      <c r="K33" s="224">
        <v>0.005</v>
      </c>
      <c r="L33" s="179">
        <v>0</v>
      </c>
      <c r="M33" s="179">
        <v>0</v>
      </c>
      <c r="N33" s="179">
        <v>0</v>
      </c>
      <c r="O33" s="179">
        <v>0</v>
      </c>
      <c r="P33" s="218">
        <f t="shared" si="0"/>
        <v>0.10500000000000001</v>
      </c>
      <c r="R33" s="199">
        <v>43739</v>
      </c>
    </row>
    <row r="34" spans="1:18" ht="15">
      <c r="A34" s="193">
        <v>20</v>
      </c>
      <c r="B34" s="177" t="s">
        <v>175</v>
      </c>
      <c r="C34" s="181" t="s">
        <v>215</v>
      </c>
      <c r="D34" s="177" t="s">
        <v>6</v>
      </c>
      <c r="E34" s="213">
        <v>0.05</v>
      </c>
      <c r="F34" s="179">
        <v>0.01625</v>
      </c>
      <c r="G34" s="179">
        <v>0.00375</v>
      </c>
      <c r="H34" s="179">
        <v>0.01</v>
      </c>
      <c r="I34" s="179">
        <v>0.01</v>
      </c>
      <c r="J34" s="179">
        <v>0.03</v>
      </c>
      <c r="K34" s="224">
        <v>0.005</v>
      </c>
      <c r="L34" s="179">
        <v>0.0088</v>
      </c>
      <c r="M34" s="179">
        <v>0</v>
      </c>
      <c r="N34" s="179">
        <v>0</v>
      </c>
      <c r="O34" s="179">
        <v>0</v>
      </c>
      <c r="P34" s="218">
        <f t="shared" si="0"/>
        <v>0.1338</v>
      </c>
      <c r="R34" s="199">
        <v>43770</v>
      </c>
    </row>
    <row r="35" spans="1:18" ht="15">
      <c r="A35" s="193">
        <v>29</v>
      </c>
      <c r="B35" s="177" t="s">
        <v>176</v>
      </c>
      <c r="C35" s="181" t="s">
        <v>216</v>
      </c>
      <c r="D35" s="177" t="s">
        <v>6</v>
      </c>
      <c r="E35" s="213">
        <v>0.05</v>
      </c>
      <c r="F35" s="179">
        <v>0.01625</v>
      </c>
      <c r="G35" s="179">
        <v>0.00375</v>
      </c>
      <c r="H35" s="179">
        <v>0.01</v>
      </c>
      <c r="I35" s="179">
        <v>0.01</v>
      </c>
      <c r="J35" s="179">
        <v>0.03</v>
      </c>
      <c r="K35" s="224">
        <v>0.005</v>
      </c>
      <c r="L35" s="179">
        <v>0</v>
      </c>
      <c r="M35" s="179">
        <v>0.005</v>
      </c>
      <c r="N35" s="179">
        <v>0</v>
      </c>
      <c r="O35" s="179">
        <v>0</v>
      </c>
      <c r="P35" s="218">
        <f t="shared" si="0"/>
        <v>0.13</v>
      </c>
      <c r="R35" s="199">
        <v>43800</v>
      </c>
    </row>
    <row r="36" spans="1:18" ht="15">
      <c r="A36" s="193">
        <v>23</v>
      </c>
      <c r="B36" s="177" t="s">
        <v>183</v>
      </c>
      <c r="C36" s="181" t="s">
        <v>217</v>
      </c>
      <c r="D36" s="177" t="s">
        <v>10</v>
      </c>
      <c r="E36" s="213">
        <v>0.04</v>
      </c>
      <c r="F36" s="179">
        <v>0.01625</v>
      </c>
      <c r="G36" s="179">
        <v>0.00375</v>
      </c>
      <c r="H36" s="179">
        <v>0.01</v>
      </c>
      <c r="I36" s="179">
        <v>0.02</v>
      </c>
      <c r="J36" s="179">
        <v>0.03</v>
      </c>
      <c r="K36" s="224">
        <v>0.005</v>
      </c>
      <c r="L36" s="179">
        <v>0.0088</v>
      </c>
      <c r="M36" s="179">
        <v>0</v>
      </c>
      <c r="N36" s="179">
        <v>0</v>
      </c>
      <c r="O36" s="179">
        <v>0</v>
      </c>
      <c r="P36" s="218">
        <f t="shared" si="0"/>
        <v>0.1338</v>
      </c>
      <c r="R36" s="199">
        <v>43831</v>
      </c>
    </row>
    <row r="37" spans="1:18" ht="15">
      <c r="A37" s="193">
        <v>33</v>
      </c>
      <c r="B37" s="177" t="s">
        <v>184</v>
      </c>
      <c r="C37" s="181" t="s">
        <v>218</v>
      </c>
      <c r="D37" s="177" t="s">
        <v>10</v>
      </c>
      <c r="E37" s="213">
        <v>0.04</v>
      </c>
      <c r="F37" s="179">
        <v>0.01625</v>
      </c>
      <c r="G37" s="179">
        <v>0.00375</v>
      </c>
      <c r="H37" s="179">
        <v>0.01</v>
      </c>
      <c r="I37" s="179">
        <v>0.02</v>
      </c>
      <c r="J37" s="179">
        <v>0.03</v>
      </c>
      <c r="K37" s="224">
        <v>0.005</v>
      </c>
      <c r="L37" s="179">
        <v>0</v>
      </c>
      <c r="M37" s="179">
        <v>0.005</v>
      </c>
      <c r="N37" s="179">
        <v>0</v>
      </c>
      <c r="O37" s="179">
        <v>0</v>
      </c>
      <c r="P37" s="218">
        <f t="shared" si="0"/>
        <v>0.13</v>
      </c>
      <c r="R37" s="199">
        <v>43862</v>
      </c>
    </row>
    <row r="38" spans="1:18" ht="15">
      <c r="A38" s="193">
        <v>39</v>
      </c>
      <c r="B38" s="177" t="s">
        <v>196</v>
      </c>
      <c r="C38" s="181" t="s">
        <v>79</v>
      </c>
      <c r="D38" s="177" t="s">
        <v>19</v>
      </c>
      <c r="E38" s="213">
        <v>0.02</v>
      </c>
      <c r="F38" s="179">
        <v>0.01625</v>
      </c>
      <c r="G38" s="179">
        <v>0.00375</v>
      </c>
      <c r="H38" s="179">
        <v>0.01</v>
      </c>
      <c r="I38" s="179">
        <v>0.02</v>
      </c>
      <c r="J38" s="179">
        <v>0.03</v>
      </c>
      <c r="K38" s="224">
        <v>0.005</v>
      </c>
      <c r="L38" s="179">
        <v>0</v>
      </c>
      <c r="M38" s="179">
        <v>0</v>
      </c>
      <c r="N38" s="179">
        <v>0</v>
      </c>
      <c r="O38" s="179">
        <v>0</v>
      </c>
      <c r="P38" s="218">
        <f t="shared" si="0"/>
        <v>0.10500000000000001</v>
      </c>
      <c r="R38" s="199">
        <v>43891</v>
      </c>
    </row>
    <row r="39" spans="1:18" ht="15">
      <c r="A39" s="193">
        <v>42</v>
      </c>
      <c r="B39" s="177" t="s">
        <v>197</v>
      </c>
      <c r="C39" s="181" t="s">
        <v>86</v>
      </c>
      <c r="D39" s="177" t="s">
        <v>19</v>
      </c>
      <c r="E39" s="213">
        <v>0.02</v>
      </c>
      <c r="F39" s="179">
        <v>0.01625</v>
      </c>
      <c r="G39" s="179">
        <v>0.00375</v>
      </c>
      <c r="H39" s="179">
        <v>0.01</v>
      </c>
      <c r="I39" s="179">
        <v>0.02</v>
      </c>
      <c r="J39" s="179">
        <v>0.03</v>
      </c>
      <c r="K39" s="224">
        <v>0.005</v>
      </c>
      <c r="L39" s="179">
        <v>0</v>
      </c>
      <c r="M39" s="179">
        <v>0</v>
      </c>
      <c r="N39" s="179">
        <v>0</v>
      </c>
      <c r="O39" s="179">
        <v>0</v>
      </c>
      <c r="P39" s="218">
        <f t="shared" si="0"/>
        <v>0.10500000000000001</v>
      </c>
      <c r="R39" s="199">
        <v>43922</v>
      </c>
    </row>
    <row r="40" spans="1:18" ht="15">
      <c r="A40" s="193">
        <v>27</v>
      </c>
      <c r="B40" s="178" t="s">
        <v>191</v>
      </c>
      <c r="C40" s="181" t="s">
        <v>219</v>
      </c>
      <c r="D40" s="177" t="s">
        <v>15</v>
      </c>
      <c r="E40" s="213">
        <v>0.04</v>
      </c>
      <c r="F40" s="179">
        <v>0.01625</v>
      </c>
      <c r="G40" s="179">
        <v>0.00375</v>
      </c>
      <c r="H40" s="179">
        <v>0.01</v>
      </c>
      <c r="I40" s="179">
        <v>0.02</v>
      </c>
      <c r="J40" s="179">
        <v>0.03</v>
      </c>
      <c r="K40" s="224">
        <v>0.005</v>
      </c>
      <c r="L40" s="179">
        <v>0.0088</v>
      </c>
      <c r="M40" s="179">
        <v>0</v>
      </c>
      <c r="N40" s="179">
        <v>0</v>
      </c>
      <c r="O40" s="179">
        <v>0</v>
      </c>
      <c r="P40" s="218">
        <f t="shared" si="0"/>
        <v>0.1338</v>
      </c>
      <c r="R40" s="199">
        <v>43952</v>
      </c>
    </row>
    <row r="41" spans="1:123" s="185" customFormat="1" ht="15">
      <c r="A41" s="193">
        <v>37</v>
      </c>
      <c r="B41" s="178" t="s">
        <v>192</v>
      </c>
      <c r="C41" s="181" t="s">
        <v>220</v>
      </c>
      <c r="D41" s="177" t="s">
        <v>15</v>
      </c>
      <c r="E41" s="213">
        <v>0.04</v>
      </c>
      <c r="F41" s="179">
        <v>0.01625</v>
      </c>
      <c r="G41" s="179">
        <v>0.00375</v>
      </c>
      <c r="H41" s="179">
        <v>0.01</v>
      </c>
      <c r="I41" s="179">
        <v>0.02</v>
      </c>
      <c r="J41" s="179">
        <v>0.03</v>
      </c>
      <c r="K41" s="224">
        <v>0.005</v>
      </c>
      <c r="L41" s="179">
        <v>0</v>
      </c>
      <c r="M41" s="179">
        <v>0.005</v>
      </c>
      <c r="N41" s="179">
        <v>0</v>
      </c>
      <c r="O41" s="179">
        <v>0</v>
      </c>
      <c r="P41" s="218">
        <f t="shared" si="0"/>
        <v>0.13</v>
      </c>
      <c r="Q41" s="4"/>
      <c r="R41" s="199">
        <v>43983</v>
      </c>
      <c r="S41" s="200"/>
      <c r="T41" s="202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</row>
    <row r="42" spans="1:18" ht="15">
      <c r="A42" s="193">
        <v>26</v>
      </c>
      <c r="B42" s="177" t="s">
        <v>189</v>
      </c>
      <c r="C42" s="181" t="s">
        <v>221</v>
      </c>
      <c r="D42" s="177" t="s">
        <v>14</v>
      </c>
      <c r="E42" s="213">
        <v>0.04</v>
      </c>
      <c r="F42" s="179">
        <v>0.01625</v>
      </c>
      <c r="G42" s="179">
        <v>0.00375</v>
      </c>
      <c r="H42" s="179">
        <v>0.01</v>
      </c>
      <c r="I42" s="179">
        <v>0.02</v>
      </c>
      <c r="J42" s="179">
        <v>0.03</v>
      </c>
      <c r="K42" s="224">
        <v>0.005</v>
      </c>
      <c r="L42" s="179">
        <v>0.0088</v>
      </c>
      <c r="M42" s="179">
        <v>0</v>
      </c>
      <c r="N42" s="179">
        <v>0</v>
      </c>
      <c r="O42" s="179">
        <v>0</v>
      </c>
      <c r="P42" s="218">
        <f t="shared" si="0"/>
        <v>0.1338</v>
      </c>
      <c r="R42" s="199">
        <v>44013</v>
      </c>
    </row>
    <row r="43" spans="1:18" ht="15.75" thickBot="1">
      <c r="A43" s="195">
        <v>36</v>
      </c>
      <c r="B43" s="197" t="s">
        <v>190</v>
      </c>
      <c r="C43" s="196" t="s">
        <v>222</v>
      </c>
      <c r="D43" s="197" t="s">
        <v>14</v>
      </c>
      <c r="E43" s="214">
        <v>0.04</v>
      </c>
      <c r="F43" s="194">
        <v>0.01625</v>
      </c>
      <c r="G43" s="194">
        <v>0.00375</v>
      </c>
      <c r="H43" s="194">
        <v>0.01</v>
      </c>
      <c r="I43" s="194">
        <v>0.02</v>
      </c>
      <c r="J43" s="194">
        <v>0.03</v>
      </c>
      <c r="K43" s="225">
        <v>0.005</v>
      </c>
      <c r="L43" s="194">
        <v>0</v>
      </c>
      <c r="M43" s="194">
        <v>0.005</v>
      </c>
      <c r="N43" s="194">
        <v>0</v>
      </c>
      <c r="O43" s="194">
        <v>0</v>
      </c>
      <c r="P43" s="220">
        <f t="shared" si="0"/>
        <v>0.13</v>
      </c>
      <c r="R43" s="199">
        <v>44044</v>
      </c>
    </row>
    <row r="44" spans="1:123" s="185" customFormat="1" ht="15">
      <c r="A44" s="175"/>
      <c r="B44" s="4"/>
      <c r="C44" s="4"/>
      <c r="D44" s="17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90"/>
      <c r="Q44" s="4"/>
      <c r="R44" s="199">
        <v>44075</v>
      </c>
      <c r="S44" s="200"/>
      <c r="T44" s="202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</row>
    <row r="45" ht="15">
      <c r="R45" s="199">
        <v>44105</v>
      </c>
    </row>
    <row r="46" ht="15">
      <c r="R46" s="199">
        <v>44136</v>
      </c>
    </row>
    <row r="47" ht="15">
      <c r="R47" s="199">
        <v>44166</v>
      </c>
    </row>
    <row r="48" ht="15">
      <c r="R48" s="199">
        <v>44197</v>
      </c>
    </row>
    <row r="49" ht="15">
      <c r="R49" s="199">
        <v>44228</v>
      </c>
    </row>
    <row r="50" ht="15">
      <c r="R50" s="199">
        <v>44256</v>
      </c>
    </row>
    <row r="51" ht="15">
      <c r="R51" s="199">
        <v>44287</v>
      </c>
    </row>
    <row r="52" ht="15">
      <c r="R52" s="199">
        <v>44317</v>
      </c>
    </row>
    <row r="53" ht="15">
      <c r="R53" s="199">
        <v>44348</v>
      </c>
    </row>
    <row r="54" ht="15">
      <c r="R54" s="199">
        <v>44378</v>
      </c>
    </row>
    <row r="55" ht="15">
      <c r="R55" s="199">
        <v>44409</v>
      </c>
    </row>
    <row r="56" ht="15">
      <c r="R56" s="199">
        <v>44440</v>
      </c>
    </row>
    <row r="57" ht="15">
      <c r="R57" s="199">
        <v>44470</v>
      </c>
    </row>
    <row r="58" ht="15">
      <c r="R58" s="199">
        <v>44501</v>
      </c>
    </row>
    <row r="59" ht="15">
      <c r="R59" s="199">
        <v>44531</v>
      </c>
    </row>
    <row r="60" ht="15">
      <c r="R60" s="199">
        <v>44562</v>
      </c>
    </row>
    <row r="61" ht="15">
      <c r="R61" s="199">
        <v>44593</v>
      </c>
    </row>
    <row r="62" ht="15">
      <c r="R62" s="199">
        <v>44621</v>
      </c>
    </row>
    <row r="63" ht="15">
      <c r="R63" s="199">
        <v>44652</v>
      </c>
    </row>
    <row r="64" ht="15">
      <c r="R64" s="199">
        <v>44682</v>
      </c>
    </row>
    <row r="65" ht="15">
      <c r="R65" s="199">
        <v>44713</v>
      </c>
    </row>
    <row r="66" ht="15">
      <c r="R66" s="199">
        <v>44743</v>
      </c>
    </row>
    <row r="67" ht="15">
      <c r="R67" s="199">
        <v>44774</v>
      </c>
    </row>
    <row r="68" ht="15">
      <c r="R68" s="199">
        <v>44805</v>
      </c>
    </row>
    <row r="69" ht="15">
      <c r="R69" s="199">
        <v>44835</v>
      </c>
    </row>
    <row r="70" ht="15">
      <c r="R70" s="199">
        <v>44866</v>
      </c>
    </row>
    <row r="71" ht="15">
      <c r="R71" s="199">
        <v>44896</v>
      </c>
    </row>
    <row r="72" ht="15">
      <c r="R72" s="199">
        <v>44927</v>
      </c>
    </row>
    <row r="73" ht="15">
      <c r="R73" s="199">
        <v>44958</v>
      </c>
    </row>
    <row r="74" ht="15">
      <c r="R74" s="199">
        <v>44986</v>
      </c>
    </row>
    <row r="75" ht="15">
      <c r="R75" s="199">
        <v>45017</v>
      </c>
    </row>
    <row r="76" ht="15">
      <c r="R76" s="199">
        <v>45047</v>
      </c>
    </row>
    <row r="77" ht="15">
      <c r="R77" s="199">
        <v>45078</v>
      </c>
    </row>
    <row r="78" ht="15">
      <c r="R78" s="199">
        <v>45108</v>
      </c>
    </row>
    <row r="79" ht="15">
      <c r="R79" s="199">
        <v>45139</v>
      </c>
    </row>
    <row r="80" ht="15">
      <c r="R80" s="199">
        <v>45170</v>
      </c>
    </row>
    <row r="81" ht="15">
      <c r="R81" s="199">
        <v>45200</v>
      </c>
    </row>
    <row r="82" ht="15">
      <c r="R82" s="199">
        <v>45231</v>
      </c>
    </row>
    <row r="83" ht="15">
      <c r="R83" s="199">
        <v>45261</v>
      </c>
    </row>
  </sheetData>
  <sheetProtection/>
  <printOptions horizontalCentered="1"/>
  <pageMargins left="0.25" right="0.25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202">
      <selection activeCell="C236" sqref="C236"/>
    </sheetView>
  </sheetViews>
  <sheetFormatPr defaultColWidth="8.8515625" defaultRowHeight="12.75"/>
  <cols>
    <col min="1" max="1" width="15.00390625" style="4" customWidth="1"/>
    <col min="2" max="2" width="19.8515625" style="12" bestFit="1" customWidth="1"/>
    <col min="3" max="3" width="30.421875" style="44" bestFit="1" customWidth="1"/>
    <col min="4" max="4" width="17.8515625" style="4" bestFit="1" customWidth="1"/>
    <col min="5" max="5" width="8.8515625" style="4" customWidth="1"/>
    <col min="6" max="6" width="15.00390625" style="4" hidden="1" customWidth="1"/>
    <col min="7" max="7" width="9.57421875" style="4" hidden="1" customWidth="1"/>
    <col min="8" max="16384" width="8.8515625" style="4" customWidth="1"/>
  </cols>
  <sheetData>
    <row r="1" spans="1:7" s="8" customFormat="1" ht="30">
      <c r="A1" s="6" t="s">
        <v>142</v>
      </c>
      <c r="B1" s="7" t="s">
        <v>143</v>
      </c>
      <c r="C1" s="43" t="s">
        <v>25</v>
      </c>
      <c r="D1" s="6" t="s">
        <v>26</v>
      </c>
      <c r="F1" s="6" t="s">
        <v>142</v>
      </c>
      <c r="G1" s="6" t="s">
        <v>144</v>
      </c>
    </row>
    <row r="2" spans="1:7" ht="15">
      <c r="A2" s="9">
        <v>39448</v>
      </c>
      <c r="B2" s="10">
        <v>39493</v>
      </c>
      <c r="C2" s="47">
        <f aca="true" t="shared" si="0" ref="C2:C65">B2</f>
        <v>39493</v>
      </c>
      <c r="D2" s="9"/>
      <c r="F2" s="9">
        <v>39448</v>
      </c>
      <c r="G2" s="9">
        <f>EOMONTH(F2,0)+1</f>
        <v>39479</v>
      </c>
    </row>
    <row r="3" spans="1:7" ht="15">
      <c r="A3" s="9">
        <v>39479</v>
      </c>
      <c r="B3" s="10">
        <v>39524</v>
      </c>
      <c r="C3" s="47">
        <f t="shared" si="0"/>
        <v>39524</v>
      </c>
      <c r="D3" s="9"/>
      <c r="F3" s="9">
        <v>39479</v>
      </c>
      <c r="G3" s="9">
        <f aca="true" t="shared" si="1" ref="G3:G66">EOMONTH(F3,0)+1</f>
        <v>39508</v>
      </c>
    </row>
    <row r="4" spans="1:7" ht="15">
      <c r="A4" s="9">
        <v>39508</v>
      </c>
      <c r="B4" s="10">
        <v>39553</v>
      </c>
      <c r="C4" s="47">
        <f t="shared" si="0"/>
        <v>39553</v>
      </c>
      <c r="D4" s="9"/>
      <c r="F4" s="9">
        <v>39508</v>
      </c>
      <c r="G4" s="9">
        <f t="shared" si="1"/>
        <v>39539</v>
      </c>
    </row>
    <row r="5" spans="1:7" ht="15">
      <c r="A5" s="9">
        <v>39539</v>
      </c>
      <c r="B5" s="10">
        <v>39583</v>
      </c>
      <c r="C5" s="47">
        <f t="shared" si="0"/>
        <v>39583</v>
      </c>
      <c r="D5" s="9"/>
      <c r="F5" s="9">
        <v>39539</v>
      </c>
      <c r="G5" s="9">
        <f t="shared" si="1"/>
        <v>39569</v>
      </c>
    </row>
    <row r="6" spans="1:7" ht="15">
      <c r="A6" s="9">
        <v>39569</v>
      </c>
      <c r="B6" s="10">
        <v>39615</v>
      </c>
      <c r="C6" s="47">
        <f t="shared" si="0"/>
        <v>39615</v>
      </c>
      <c r="D6" s="9"/>
      <c r="F6" s="9">
        <v>39569</v>
      </c>
      <c r="G6" s="9">
        <f t="shared" si="1"/>
        <v>39600</v>
      </c>
    </row>
    <row r="7" spans="1:7" ht="15">
      <c r="A7" s="9">
        <v>39600</v>
      </c>
      <c r="B7" s="10">
        <v>39644</v>
      </c>
      <c r="C7" s="47">
        <f t="shared" si="0"/>
        <v>39644</v>
      </c>
      <c r="D7" s="9"/>
      <c r="F7" s="9">
        <v>39600</v>
      </c>
      <c r="G7" s="9">
        <f t="shared" si="1"/>
        <v>39630</v>
      </c>
    </row>
    <row r="8" spans="1:7" ht="15">
      <c r="A8" s="9">
        <v>39630</v>
      </c>
      <c r="B8" s="10">
        <v>39675</v>
      </c>
      <c r="C8" s="47">
        <f t="shared" si="0"/>
        <v>39675</v>
      </c>
      <c r="D8" s="9"/>
      <c r="F8" s="9">
        <v>39630</v>
      </c>
      <c r="G8" s="9">
        <f t="shared" si="1"/>
        <v>39661</v>
      </c>
    </row>
    <row r="9" spans="1:7" ht="15">
      <c r="A9" s="9">
        <v>39661</v>
      </c>
      <c r="B9" s="10">
        <v>39706</v>
      </c>
      <c r="C9" s="47">
        <f t="shared" si="0"/>
        <v>39706</v>
      </c>
      <c r="D9" s="9"/>
      <c r="F9" s="9">
        <v>39661</v>
      </c>
      <c r="G9" s="9">
        <f t="shared" si="1"/>
        <v>39692</v>
      </c>
    </row>
    <row r="10" spans="1:7" ht="15">
      <c r="A10" s="9">
        <v>39692</v>
      </c>
      <c r="B10" s="10">
        <v>39736</v>
      </c>
      <c r="C10" s="47">
        <f t="shared" si="0"/>
        <v>39736</v>
      </c>
      <c r="D10" s="9"/>
      <c r="F10" s="9">
        <v>39692</v>
      </c>
      <c r="G10" s="9">
        <f t="shared" si="1"/>
        <v>39722</v>
      </c>
    </row>
    <row r="11" spans="1:7" ht="15">
      <c r="A11" s="9">
        <v>39722</v>
      </c>
      <c r="B11" s="10">
        <v>39769</v>
      </c>
      <c r="C11" s="47">
        <f t="shared" si="0"/>
        <v>39769</v>
      </c>
      <c r="D11" s="9"/>
      <c r="F11" s="9">
        <v>39722</v>
      </c>
      <c r="G11" s="9">
        <f t="shared" si="1"/>
        <v>39753</v>
      </c>
    </row>
    <row r="12" spans="1:7" ht="15">
      <c r="A12" s="9">
        <v>39753</v>
      </c>
      <c r="B12" s="10">
        <v>39797</v>
      </c>
      <c r="C12" s="47">
        <f t="shared" si="0"/>
        <v>39797</v>
      </c>
      <c r="D12" s="9"/>
      <c r="F12" s="9">
        <v>39753</v>
      </c>
      <c r="G12" s="9">
        <f t="shared" si="1"/>
        <v>39783</v>
      </c>
    </row>
    <row r="13" spans="1:7" ht="15">
      <c r="A13" s="9">
        <v>39783</v>
      </c>
      <c r="B13" s="10">
        <v>39828</v>
      </c>
      <c r="C13" s="47">
        <f t="shared" si="0"/>
        <v>39828</v>
      </c>
      <c r="D13" s="9"/>
      <c r="F13" s="9">
        <v>39783</v>
      </c>
      <c r="G13" s="9">
        <f t="shared" si="1"/>
        <v>39814</v>
      </c>
    </row>
    <row r="14" spans="1:7" ht="15">
      <c r="A14" s="9">
        <v>39814</v>
      </c>
      <c r="B14" s="10">
        <v>39861</v>
      </c>
      <c r="C14" s="47">
        <f t="shared" si="0"/>
        <v>39861</v>
      </c>
      <c r="D14" s="9" t="s">
        <v>27</v>
      </c>
      <c r="F14" s="9">
        <v>39814</v>
      </c>
      <c r="G14" s="9">
        <f t="shared" si="1"/>
        <v>39845</v>
      </c>
    </row>
    <row r="15" spans="1:7" ht="15">
      <c r="A15" s="9">
        <v>39845</v>
      </c>
      <c r="B15" s="10">
        <v>39888</v>
      </c>
      <c r="C15" s="47">
        <f t="shared" si="0"/>
        <v>39888</v>
      </c>
      <c r="D15" s="9"/>
      <c r="F15" s="9">
        <v>39845</v>
      </c>
      <c r="G15" s="9">
        <f t="shared" si="1"/>
        <v>39873</v>
      </c>
    </row>
    <row r="16" spans="1:7" ht="15">
      <c r="A16" s="9">
        <v>39873</v>
      </c>
      <c r="B16" s="10">
        <v>39918</v>
      </c>
      <c r="C16" s="47">
        <f t="shared" si="0"/>
        <v>39918</v>
      </c>
      <c r="D16" s="9"/>
      <c r="F16" s="9">
        <v>39873</v>
      </c>
      <c r="G16" s="9">
        <f t="shared" si="1"/>
        <v>39904</v>
      </c>
    </row>
    <row r="17" spans="1:7" ht="15">
      <c r="A17" s="9">
        <v>39904</v>
      </c>
      <c r="B17" s="10">
        <v>39948</v>
      </c>
      <c r="C17" s="47">
        <f t="shared" si="0"/>
        <v>39948</v>
      </c>
      <c r="D17" s="9"/>
      <c r="F17" s="9">
        <v>39904</v>
      </c>
      <c r="G17" s="9">
        <f t="shared" si="1"/>
        <v>39934</v>
      </c>
    </row>
    <row r="18" spans="1:7" ht="15">
      <c r="A18" s="9">
        <v>39934</v>
      </c>
      <c r="B18" s="10">
        <v>39979</v>
      </c>
      <c r="C18" s="47">
        <f t="shared" si="0"/>
        <v>39979</v>
      </c>
      <c r="D18" s="9"/>
      <c r="F18" s="9">
        <v>39934</v>
      </c>
      <c r="G18" s="9">
        <f t="shared" si="1"/>
        <v>39965</v>
      </c>
    </row>
    <row r="19" spans="1:7" ht="15">
      <c r="A19" s="9">
        <v>39965</v>
      </c>
      <c r="B19" s="10">
        <v>40009</v>
      </c>
      <c r="C19" s="47">
        <f t="shared" si="0"/>
        <v>40009</v>
      </c>
      <c r="D19" s="9"/>
      <c r="F19" s="9">
        <v>39965</v>
      </c>
      <c r="G19" s="9">
        <f t="shared" si="1"/>
        <v>39995</v>
      </c>
    </row>
    <row r="20" spans="1:7" ht="15">
      <c r="A20" s="9">
        <v>39995</v>
      </c>
      <c r="B20" s="10">
        <v>40042</v>
      </c>
      <c r="C20" s="47">
        <f t="shared" si="0"/>
        <v>40042</v>
      </c>
      <c r="D20" s="9"/>
      <c r="F20" s="9">
        <v>39995</v>
      </c>
      <c r="G20" s="9">
        <f t="shared" si="1"/>
        <v>40026</v>
      </c>
    </row>
    <row r="21" spans="1:7" ht="15">
      <c r="A21" s="9">
        <v>40026</v>
      </c>
      <c r="B21" s="10">
        <v>40071</v>
      </c>
      <c r="C21" s="47">
        <f t="shared" si="0"/>
        <v>40071</v>
      </c>
      <c r="D21" s="9"/>
      <c r="F21" s="9">
        <v>40026</v>
      </c>
      <c r="G21" s="9">
        <f t="shared" si="1"/>
        <v>40057</v>
      </c>
    </row>
    <row r="22" spans="1:7" ht="15">
      <c r="A22" s="9">
        <v>40057</v>
      </c>
      <c r="B22" s="10">
        <v>40101</v>
      </c>
      <c r="C22" s="47">
        <f t="shared" si="0"/>
        <v>40101</v>
      </c>
      <c r="D22" s="9"/>
      <c r="F22" s="9">
        <v>40057</v>
      </c>
      <c r="G22" s="9">
        <f t="shared" si="1"/>
        <v>40087</v>
      </c>
    </row>
    <row r="23" spans="1:7" ht="15">
      <c r="A23" s="9">
        <v>40087</v>
      </c>
      <c r="B23" s="10">
        <v>40133</v>
      </c>
      <c r="C23" s="47">
        <f t="shared" si="0"/>
        <v>40133</v>
      </c>
      <c r="D23" s="9"/>
      <c r="F23" s="9">
        <v>40087</v>
      </c>
      <c r="G23" s="9">
        <f t="shared" si="1"/>
        <v>40118</v>
      </c>
    </row>
    <row r="24" spans="1:7" ht="15">
      <c r="A24" s="9">
        <v>40118</v>
      </c>
      <c r="B24" s="10">
        <v>40162</v>
      </c>
      <c r="C24" s="47">
        <f t="shared" si="0"/>
        <v>40162</v>
      </c>
      <c r="D24" s="11"/>
      <c r="F24" s="9">
        <v>40118</v>
      </c>
      <c r="G24" s="9">
        <f t="shared" si="1"/>
        <v>40148</v>
      </c>
    </row>
    <row r="25" spans="1:7" ht="15">
      <c r="A25" s="9">
        <v>40148</v>
      </c>
      <c r="B25" s="10">
        <v>40193</v>
      </c>
      <c r="C25" s="47">
        <f t="shared" si="0"/>
        <v>40193</v>
      </c>
      <c r="D25" s="11"/>
      <c r="F25" s="9">
        <v>40148</v>
      </c>
      <c r="G25" s="9">
        <f t="shared" si="1"/>
        <v>40179</v>
      </c>
    </row>
    <row r="26" spans="1:7" ht="15">
      <c r="A26" s="9">
        <v>40179</v>
      </c>
      <c r="B26" s="10">
        <v>40225</v>
      </c>
      <c r="C26" s="47">
        <f t="shared" si="0"/>
        <v>40225</v>
      </c>
      <c r="D26" s="11" t="s">
        <v>27</v>
      </c>
      <c r="F26" s="9">
        <v>40179</v>
      </c>
      <c r="G26" s="9">
        <f t="shared" si="1"/>
        <v>40210</v>
      </c>
    </row>
    <row r="27" spans="1:7" ht="15">
      <c r="A27" s="9">
        <v>40210</v>
      </c>
      <c r="B27" s="10">
        <v>40252</v>
      </c>
      <c r="C27" s="47">
        <f t="shared" si="0"/>
        <v>40252</v>
      </c>
      <c r="D27" s="11"/>
      <c r="F27" s="9">
        <v>40210</v>
      </c>
      <c r="G27" s="9">
        <f t="shared" si="1"/>
        <v>40238</v>
      </c>
    </row>
    <row r="28" spans="1:7" ht="15">
      <c r="A28" s="9">
        <v>40238</v>
      </c>
      <c r="B28" s="10">
        <v>40283</v>
      </c>
      <c r="C28" s="47">
        <f t="shared" si="0"/>
        <v>40283</v>
      </c>
      <c r="D28" s="11"/>
      <c r="F28" s="9">
        <v>40238</v>
      </c>
      <c r="G28" s="9">
        <f t="shared" si="1"/>
        <v>40269</v>
      </c>
    </row>
    <row r="29" spans="1:7" ht="15">
      <c r="A29" s="9">
        <v>40269</v>
      </c>
      <c r="B29" s="10">
        <v>40315</v>
      </c>
      <c r="C29" s="47">
        <f t="shared" si="0"/>
        <v>40315</v>
      </c>
      <c r="D29" s="11"/>
      <c r="F29" s="9">
        <v>40269</v>
      </c>
      <c r="G29" s="9">
        <f t="shared" si="1"/>
        <v>40299</v>
      </c>
    </row>
    <row r="30" spans="1:7" ht="15">
      <c r="A30" s="9">
        <v>40299</v>
      </c>
      <c r="B30" s="10">
        <v>40344</v>
      </c>
      <c r="C30" s="47">
        <f t="shared" si="0"/>
        <v>40344</v>
      </c>
      <c r="D30" s="11"/>
      <c r="F30" s="9">
        <v>40299</v>
      </c>
      <c r="G30" s="9">
        <f t="shared" si="1"/>
        <v>40330</v>
      </c>
    </row>
    <row r="31" spans="1:7" ht="15">
      <c r="A31" s="9">
        <v>40330</v>
      </c>
      <c r="B31" s="10">
        <v>40374</v>
      </c>
      <c r="C31" s="47">
        <f t="shared" si="0"/>
        <v>40374</v>
      </c>
      <c r="D31" s="11"/>
      <c r="F31" s="9">
        <v>40330</v>
      </c>
      <c r="G31" s="9">
        <f t="shared" si="1"/>
        <v>40360</v>
      </c>
    </row>
    <row r="32" spans="1:7" ht="15">
      <c r="A32" s="9">
        <v>40360</v>
      </c>
      <c r="B32" s="10">
        <v>40406</v>
      </c>
      <c r="C32" s="47">
        <f t="shared" si="0"/>
        <v>40406</v>
      </c>
      <c r="D32" s="11"/>
      <c r="F32" s="9">
        <v>40360</v>
      </c>
      <c r="G32" s="9">
        <f t="shared" si="1"/>
        <v>40391</v>
      </c>
    </row>
    <row r="33" spans="1:7" ht="15">
      <c r="A33" s="9">
        <v>40391</v>
      </c>
      <c r="B33" s="10">
        <v>40436</v>
      </c>
      <c r="C33" s="47">
        <f t="shared" si="0"/>
        <v>40436</v>
      </c>
      <c r="D33" s="11"/>
      <c r="F33" s="9">
        <v>40391</v>
      </c>
      <c r="G33" s="9">
        <f t="shared" si="1"/>
        <v>40422</v>
      </c>
    </row>
    <row r="34" spans="1:7" ht="15">
      <c r="A34" s="9">
        <v>40422</v>
      </c>
      <c r="B34" s="10">
        <v>40466</v>
      </c>
      <c r="C34" s="47">
        <f t="shared" si="0"/>
        <v>40466</v>
      </c>
      <c r="D34" s="11"/>
      <c r="F34" s="9">
        <v>40422</v>
      </c>
      <c r="G34" s="9">
        <f t="shared" si="1"/>
        <v>40452</v>
      </c>
    </row>
    <row r="35" spans="1:7" ht="15">
      <c r="A35" s="9">
        <v>40452</v>
      </c>
      <c r="B35" s="10">
        <v>40497</v>
      </c>
      <c r="C35" s="47">
        <f t="shared" si="0"/>
        <v>40497</v>
      </c>
      <c r="D35" s="11"/>
      <c r="F35" s="9">
        <v>40452</v>
      </c>
      <c r="G35" s="9">
        <f t="shared" si="1"/>
        <v>40483</v>
      </c>
    </row>
    <row r="36" spans="1:7" ht="15">
      <c r="A36" s="9">
        <v>40483</v>
      </c>
      <c r="B36" s="10">
        <v>40527</v>
      </c>
      <c r="C36" s="47">
        <f t="shared" si="0"/>
        <v>40527</v>
      </c>
      <c r="D36" s="11"/>
      <c r="F36" s="9">
        <v>40483</v>
      </c>
      <c r="G36" s="9">
        <f t="shared" si="1"/>
        <v>40513</v>
      </c>
    </row>
    <row r="37" spans="1:7" ht="15">
      <c r="A37" s="9">
        <v>40513</v>
      </c>
      <c r="B37" s="10">
        <v>40561</v>
      </c>
      <c r="C37" s="47">
        <f t="shared" si="0"/>
        <v>40561</v>
      </c>
      <c r="D37" s="11" t="s">
        <v>28</v>
      </c>
      <c r="F37" s="9">
        <v>40513</v>
      </c>
      <c r="G37" s="9">
        <f t="shared" si="1"/>
        <v>40544</v>
      </c>
    </row>
    <row r="38" spans="1:7" ht="15">
      <c r="A38" s="9">
        <v>40544</v>
      </c>
      <c r="B38" s="10">
        <v>40589</v>
      </c>
      <c r="C38" s="47">
        <f t="shared" si="0"/>
        <v>40589</v>
      </c>
      <c r="D38" s="11"/>
      <c r="F38" s="9">
        <v>40544</v>
      </c>
      <c r="G38" s="9">
        <f t="shared" si="1"/>
        <v>40575</v>
      </c>
    </row>
    <row r="39" spans="1:7" ht="15">
      <c r="A39" s="9">
        <v>40575</v>
      </c>
      <c r="B39" s="10">
        <v>40617</v>
      </c>
      <c r="C39" s="47">
        <f t="shared" si="0"/>
        <v>40617</v>
      </c>
      <c r="D39" s="11"/>
      <c r="F39" s="9">
        <v>40575</v>
      </c>
      <c r="G39" s="9">
        <f t="shared" si="1"/>
        <v>40603</v>
      </c>
    </row>
    <row r="40" spans="1:7" ht="15">
      <c r="A40" s="9">
        <v>40603</v>
      </c>
      <c r="B40" s="10">
        <v>40648</v>
      </c>
      <c r="C40" s="47">
        <f t="shared" si="0"/>
        <v>40648</v>
      </c>
      <c r="D40" s="11"/>
      <c r="F40" s="9">
        <v>40603</v>
      </c>
      <c r="G40" s="9">
        <f t="shared" si="1"/>
        <v>40634</v>
      </c>
    </row>
    <row r="41" spans="1:7" ht="15">
      <c r="A41" s="9">
        <v>40634</v>
      </c>
      <c r="B41" s="10">
        <v>40679</v>
      </c>
      <c r="C41" s="47">
        <f t="shared" si="0"/>
        <v>40679</v>
      </c>
      <c r="D41" s="11"/>
      <c r="F41" s="9">
        <v>40634</v>
      </c>
      <c r="G41" s="9">
        <f t="shared" si="1"/>
        <v>40664</v>
      </c>
    </row>
    <row r="42" spans="1:7" ht="15">
      <c r="A42" s="9">
        <v>40664</v>
      </c>
      <c r="B42" s="10">
        <v>40709</v>
      </c>
      <c r="C42" s="47">
        <f t="shared" si="0"/>
        <v>40709</v>
      </c>
      <c r="D42" s="11"/>
      <c r="F42" s="9">
        <v>40664</v>
      </c>
      <c r="G42" s="9">
        <f t="shared" si="1"/>
        <v>40695</v>
      </c>
    </row>
    <row r="43" spans="1:7" ht="15">
      <c r="A43" s="9">
        <v>40695</v>
      </c>
      <c r="B43" s="10">
        <v>40739</v>
      </c>
      <c r="C43" s="47">
        <f t="shared" si="0"/>
        <v>40739</v>
      </c>
      <c r="D43" s="11"/>
      <c r="F43" s="9">
        <v>40695</v>
      </c>
      <c r="G43" s="9">
        <f t="shared" si="1"/>
        <v>40725</v>
      </c>
    </row>
    <row r="44" spans="1:7" ht="15">
      <c r="A44" s="9">
        <v>40725</v>
      </c>
      <c r="B44" s="10">
        <v>40770</v>
      </c>
      <c r="C44" s="47">
        <f t="shared" si="0"/>
        <v>40770</v>
      </c>
      <c r="D44" s="11"/>
      <c r="F44" s="9">
        <v>40725</v>
      </c>
      <c r="G44" s="9">
        <f t="shared" si="1"/>
        <v>40756</v>
      </c>
    </row>
    <row r="45" spans="1:7" ht="15">
      <c r="A45" s="9">
        <v>40756</v>
      </c>
      <c r="B45" s="10">
        <v>40801</v>
      </c>
      <c r="C45" s="47">
        <f t="shared" si="0"/>
        <v>40801</v>
      </c>
      <c r="D45" s="11"/>
      <c r="F45" s="9">
        <v>40756</v>
      </c>
      <c r="G45" s="9">
        <f t="shared" si="1"/>
        <v>40787</v>
      </c>
    </row>
    <row r="46" spans="1:7" ht="15">
      <c r="A46" s="9">
        <v>40787</v>
      </c>
      <c r="B46" s="10">
        <v>40833</v>
      </c>
      <c r="C46" s="47">
        <f t="shared" si="0"/>
        <v>40833</v>
      </c>
      <c r="D46" s="11"/>
      <c r="F46" s="9">
        <v>40787</v>
      </c>
      <c r="G46" s="9">
        <f t="shared" si="1"/>
        <v>40817</v>
      </c>
    </row>
    <row r="47" spans="1:7" ht="15">
      <c r="A47" s="9">
        <v>40817</v>
      </c>
      <c r="B47" s="10">
        <v>40862</v>
      </c>
      <c r="C47" s="47">
        <f t="shared" si="0"/>
        <v>40862</v>
      </c>
      <c r="D47" s="11"/>
      <c r="F47" s="9">
        <v>40817</v>
      </c>
      <c r="G47" s="9">
        <f t="shared" si="1"/>
        <v>40848</v>
      </c>
    </row>
    <row r="48" spans="1:7" ht="15">
      <c r="A48" s="9">
        <v>40848</v>
      </c>
      <c r="B48" s="10">
        <v>40892</v>
      </c>
      <c r="C48" s="47">
        <f t="shared" si="0"/>
        <v>40892</v>
      </c>
      <c r="D48" s="11"/>
      <c r="F48" s="9">
        <v>40848</v>
      </c>
      <c r="G48" s="9">
        <f t="shared" si="1"/>
        <v>40878</v>
      </c>
    </row>
    <row r="49" spans="1:7" ht="15">
      <c r="A49" s="9">
        <v>40878</v>
      </c>
      <c r="B49" s="10">
        <v>40925</v>
      </c>
      <c r="C49" s="47">
        <f t="shared" si="0"/>
        <v>40925</v>
      </c>
      <c r="D49" s="11" t="s">
        <v>28</v>
      </c>
      <c r="F49" s="9">
        <v>40878</v>
      </c>
      <c r="G49" s="9">
        <f t="shared" si="1"/>
        <v>40909</v>
      </c>
    </row>
    <row r="50" spans="1:7" ht="15">
      <c r="A50" s="9">
        <v>40909</v>
      </c>
      <c r="B50" s="10">
        <v>40954</v>
      </c>
      <c r="C50" s="47">
        <f t="shared" si="0"/>
        <v>40954</v>
      </c>
      <c r="D50" s="11"/>
      <c r="F50" s="9">
        <v>40909</v>
      </c>
      <c r="G50" s="9">
        <f t="shared" si="1"/>
        <v>40940</v>
      </c>
    </row>
    <row r="51" spans="1:7" ht="15">
      <c r="A51" s="9">
        <v>40940</v>
      </c>
      <c r="B51" s="10">
        <v>40983</v>
      </c>
      <c r="C51" s="47">
        <f t="shared" si="0"/>
        <v>40983</v>
      </c>
      <c r="D51" s="11"/>
      <c r="F51" s="9">
        <v>40940</v>
      </c>
      <c r="G51" s="9">
        <f t="shared" si="1"/>
        <v>40969</v>
      </c>
    </row>
    <row r="52" spans="1:7" ht="15">
      <c r="A52" s="9">
        <v>40969</v>
      </c>
      <c r="B52" s="10">
        <v>41015</v>
      </c>
      <c r="C52" s="47">
        <f t="shared" si="0"/>
        <v>41015</v>
      </c>
      <c r="D52" s="11"/>
      <c r="F52" s="9">
        <v>40969</v>
      </c>
      <c r="G52" s="9">
        <f t="shared" si="1"/>
        <v>41000</v>
      </c>
    </row>
    <row r="53" spans="1:7" ht="15">
      <c r="A53" s="9">
        <v>41000</v>
      </c>
      <c r="B53" s="10">
        <v>41044</v>
      </c>
      <c r="C53" s="47">
        <f t="shared" si="0"/>
        <v>41044</v>
      </c>
      <c r="D53" s="11"/>
      <c r="F53" s="9">
        <v>41000</v>
      </c>
      <c r="G53" s="9">
        <f t="shared" si="1"/>
        <v>41030</v>
      </c>
    </row>
    <row r="54" spans="1:7" ht="15">
      <c r="A54" s="9">
        <v>41030</v>
      </c>
      <c r="B54" s="10">
        <v>41075</v>
      </c>
      <c r="C54" s="47">
        <f t="shared" si="0"/>
        <v>41075</v>
      </c>
      <c r="D54" s="11"/>
      <c r="F54" s="9">
        <v>41030</v>
      </c>
      <c r="G54" s="9">
        <f t="shared" si="1"/>
        <v>41061</v>
      </c>
    </row>
    <row r="55" spans="1:7" ht="15">
      <c r="A55" s="9">
        <v>41061</v>
      </c>
      <c r="B55" s="10">
        <v>41106</v>
      </c>
      <c r="C55" s="47">
        <f t="shared" si="0"/>
        <v>41106</v>
      </c>
      <c r="D55" s="11"/>
      <c r="F55" s="9">
        <v>41061</v>
      </c>
      <c r="G55" s="9">
        <f t="shared" si="1"/>
        <v>41091</v>
      </c>
    </row>
    <row r="56" spans="1:7" ht="15">
      <c r="A56" s="9">
        <v>41091</v>
      </c>
      <c r="B56" s="10">
        <v>41136</v>
      </c>
      <c r="C56" s="47">
        <f t="shared" si="0"/>
        <v>41136</v>
      </c>
      <c r="D56" s="11"/>
      <c r="F56" s="9">
        <v>41091</v>
      </c>
      <c r="G56" s="9">
        <f t="shared" si="1"/>
        <v>41122</v>
      </c>
    </row>
    <row r="57" spans="1:7" ht="15">
      <c r="A57" s="9">
        <v>41122</v>
      </c>
      <c r="B57" s="10">
        <v>41169</v>
      </c>
      <c r="C57" s="47">
        <f t="shared" si="0"/>
        <v>41169</v>
      </c>
      <c r="D57" s="11"/>
      <c r="F57" s="9">
        <v>41122</v>
      </c>
      <c r="G57" s="9">
        <f t="shared" si="1"/>
        <v>41153</v>
      </c>
    </row>
    <row r="58" spans="1:7" ht="15">
      <c r="A58" s="9">
        <v>41153</v>
      </c>
      <c r="B58" s="10">
        <v>41197</v>
      </c>
      <c r="C58" s="47">
        <f t="shared" si="0"/>
        <v>41197</v>
      </c>
      <c r="D58" s="11"/>
      <c r="F58" s="9">
        <v>41153</v>
      </c>
      <c r="G58" s="9">
        <f t="shared" si="1"/>
        <v>41183</v>
      </c>
    </row>
    <row r="59" spans="1:7" ht="15">
      <c r="A59" s="9">
        <v>41183</v>
      </c>
      <c r="B59" s="10">
        <v>41228</v>
      </c>
      <c r="C59" s="47">
        <f t="shared" si="0"/>
        <v>41228</v>
      </c>
      <c r="D59" s="11"/>
      <c r="F59" s="9">
        <v>41183</v>
      </c>
      <c r="G59" s="9">
        <f t="shared" si="1"/>
        <v>41214</v>
      </c>
    </row>
    <row r="60" spans="1:7" ht="15">
      <c r="A60" s="9">
        <v>41214</v>
      </c>
      <c r="B60" s="10">
        <v>41260</v>
      </c>
      <c r="C60" s="47">
        <f t="shared" si="0"/>
        <v>41260</v>
      </c>
      <c r="D60" s="11"/>
      <c r="F60" s="9">
        <v>41214</v>
      </c>
      <c r="G60" s="9">
        <f t="shared" si="1"/>
        <v>41244</v>
      </c>
    </row>
    <row r="61" spans="1:7" ht="15">
      <c r="A61" s="9">
        <v>41244</v>
      </c>
      <c r="B61" s="10">
        <v>41289</v>
      </c>
      <c r="C61" s="47">
        <f t="shared" si="0"/>
        <v>41289</v>
      </c>
      <c r="D61" s="11"/>
      <c r="F61" s="9">
        <v>41244</v>
      </c>
      <c r="G61" s="9">
        <f t="shared" si="1"/>
        <v>41275</v>
      </c>
    </row>
    <row r="62" spans="1:7" ht="15">
      <c r="A62" s="9">
        <v>41275</v>
      </c>
      <c r="B62" s="10">
        <v>41320</v>
      </c>
      <c r="C62" s="47">
        <f t="shared" si="0"/>
        <v>41320</v>
      </c>
      <c r="D62" s="11"/>
      <c r="F62" s="9">
        <v>41275</v>
      </c>
      <c r="G62" s="9">
        <f t="shared" si="1"/>
        <v>41306</v>
      </c>
    </row>
    <row r="63" spans="1:7" ht="15">
      <c r="A63" s="9">
        <v>41306</v>
      </c>
      <c r="B63" s="10">
        <v>41348</v>
      </c>
      <c r="C63" s="47">
        <f t="shared" si="0"/>
        <v>41348</v>
      </c>
      <c r="D63" s="11"/>
      <c r="F63" s="9">
        <v>41306</v>
      </c>
      <c r="G63" s="9">
        <f t="shared" si="1"/>
        <v>41334</v>
      </c>
    </row>
    <row r="64" spans="1:7" ht="15">
      <c r="A64" s="9">
        <v>41334</v>
      </c>
      <c r="B64" s="10">
        <v>41379</v>
      </c>
      <c r="C64" s="47">
        <f t="shared" si="0"/>
        <v>41379</v>
      </c>
      <c r="D64" s="11"/>
      <c r="F64" s="9">
        <v>41334</v>
      </c>
      <c r="G64" s="9">
        <f t="shared" si="1"/>
        <v>41365</v>
      </c>
    </row>
    <row r="65" spans="1:7" ht="15">
      <c r="A65" s="9">
        <v>41365</v>
      </c>
      <c r="B65" s="10">
        <v>41409</v>
      </c>
      <c r="C65" s="47">
        <f t="shared" si="0"/>
        <v>41409</v>
      </c>
      <c r="D65" s="11"/>
      <c r="F65" s="9">
        <v>41365</v>
      </c>
      <c r="G65" s="9">
        <f t="shared" si="1"/>
        <v>41395</v>
      </c>
    </row>
    <row r="66" spans="1:7" ht="15">
      <c r="A66" s="9">
        <v>41395</v>
      </c>
      <c r="B66" s="10">
        <v>41442</v>
      </c>
      <c r="C66" s="47">
        <f aca="true" t="shared" si="2" ref="C66:C85">B66</f>
        <v>41442</v>
      </c>
      <c r="D66" s="11"/>
      <c r="F66" s="9">
        <v>41395</v>
      </c>
      <c r="G66" s="9">
        <f t="shared" si="1"/>
        <v>41426</v>
      </c>
    </row>
    <row r="67" spans="1:7" ht="15">
      <c r="A67" s="9">
        <v>41426</v>
      </c>
      <c r="B67" s="10">
        <v>41470</v>
      </c>
      <c r="C67" s="47">
        <f t="shared" si="2"/>
        <v>41470</v>
      </c>
      <c r="D67" s="11"/>
      <c r="F67" s="9">
        <v>41426</v>
      </c>
      <c r="G67" s="9">
        <f aca="true" t="shared" si="3" ref="G67:G130">EOMONTH(F67,0)+1</f>
        <v>41456</v>
      </c>
    </row>
    <row r="68" spans="1:7" ht="15">
      <c r="A68" s="9">
        <v>41456</v>
      </c>
      <c r="B68" s="10">
        <v>41501</v>
      </c>
      <c r="C68" s="47">
        <f t="shared" si="2"/>
        <v>41501</v>
      </c>
      <c r="D68" s="11"/>
      <c r="F68" s="9">
        <v>41456</v>
      </c>
      <c r="G68" s="9">
        <f t="shared" si="3"/>
        <v>41487</v>
      </c>
    </row>
    <row r="69" spans="1:7" ht="15">
      <c r="A69" s="9">
        <v>41487</v>
      </c>
      <c r="B69" s="10">
        <v>41533</v>
      </c>
      <c r="C69" s="47">
        <f t="shared" si="2"/>
        <v>41533</v>
      </c>
      <c r="D69" s="11"/>
      <c r="F69" s="9">
        <v>41487</v>
      </c>
      <c r="G69" s="9">
        <f t="shared" si="3"/>
        <v>41518</v>
      </c>
    </row>
    <row r="70" spans="1:7" ht="15">
      <c r="A70" s="9">
        <v>41518</v>
      </c>
      <c r="B70" s="10">
        <v>41562</v>
      </c>
      <c r="C70" s="47">
        <f t="shared" si="2"/>
        <v>41562</v>
      </c>
      <c r="D70" s="11"/>
      <c r="F70" s="9">
        <v>41518</v>
      </c>
      <c r="G70" s="9">
        <f t="shared" si="3"/>
        <v>41548</v>
      </c>
    </row>
    <row r="71" spans="1:7" ht="15">
      <c r="A71" s="9">
        <v>41548</v>
      </c>
      <c r="B71" s="10">
        <v>41593</v>
      </c>
      <c r="C71" s="47">
        <f t="shared" si="2"/>
        <v>41593</v>
      </c>
      <c r="D71" s="11"/>
      <c r="F71" s="9">
        <v>41548</v>
      </c>
      <c r="G71" s="9">
        <f t="shared" si="3"/>
        <v>41579</v>
      </c>
    </row>
    <row r="72" spans="1:7" ht="15">
      <c r="A72" s="9">
        <v>41579</v>
      </c>
      <c r="B72" s="10">
        <v>41624</v>
      </c>
      <c r="C72" s="47">
        <f t="shared" si="2"/>
        <v>41624</v>
      </c>
      <c r="D72" s="11"/>
      <c r="F72" s="9">
        <v>41579</v>
      </c>
      <c r="G72" s="9">
        <f t="shared" si="3"/>
        <v>41609</v>
      </c>
    </row>
    <row r="73" spans="1:7" ht="15">
      <c r="A73" s="9">
        <v>41609</v>
      </c>
      <c r="B73" s="10">
        <v>41654</v>
      </c>
      <c r="C73" s="47">
        <f t="shared" si="2"/>
        <v>41654</v>
      </c>
      <c r="D73" s="11"/>
      <c r="F73" s="9">
        <v>41609</v>
      </c>
      <c r="G73" s="9">
        <f t="shared" si="3"/>
        <v>41640</v>
      </c>
    </row>
    <row r="74" spans="1:7" ht="15">
      <c r="A74" s="9">
        <v>41640</v>
      </c>
      <c r="B74" s="10">
        <v>41688</v>
      </c>
      <c r="C74" s="47">
        <f t="shared" si="2"/>
        <v>41688</v>
      </c>
      <c r="D74" s="11" t="s">
        <v>27</v>
      </c>
      <c r="F74" s="9">
        <v>41640</v>
      </c>
      <c r="G74" s="9">
        <f t="shared" si="3"/>
        <v>41671</v>
      </c>
    </row>
    <row r="75" spans="1:7" ht="15">
      <c r="A75" s="9">
        <v>41671</v>
      </c>
      <c r="B75" s="10">
        <v>41715</v>
      </c>
      <c r="C75" s="47">
        <f t="shared" si="2"/>
        <v>41715</v>
      </c>
      <c r="D75" s="11"/>
      <c r="F75" s="9">
        <v>41671</v>
      </c>
      <c r="G75" s="9">
        <f t="shared" si="3"/>
        <v>41699</v>
      </c>
    </row>
    <row r="76" spans="1:7" ht="15">
      <c r="A76" s="9">
        <v>41699</v>
      </c>
      <c r="B76" s="10">
        <v>41744</v>
      </c>
      <c r="C76" s="47">
        <f t="shared" si="2"/>
        <v>41744</v>
      </c>
      <c r="D76" s="11"/>
      <c r="F76" s="9">
        <v>41699</v>
      </c>
      <c r="G76" s="9">
        <f t="shared" si="3"/>
        <v>41730</v>
      </c>
    </row>
    <row r="77" spans="1:7" ht="15">
      <c r="A77" s="9">
        <v>41730</v>
      </c>
      <c r="B77" s="10">
        <v>41774</v>
      </c>
      <c r="C77" s="47">
        <f t="shared" si="2"/>
        <v>41774</v>
      </c>
      <c r="D77" s="11"/>
      <c r="F77" s="9">
        <v>41730</v>
      </c>
      <c r="G77" s="9">
        <f t="shared" si="3"/>
        <v>41760</v>
      </c>
    </row>
    <row r="78" spans="1:7" ht="15">
      <c r="A78" s="9">
        <v>41760</v>
      </c>
      <c r="B78" s="10">
        <v>41806</v>
      </c>
      <c r="C78" s="47">
        <f t="shared" si="2"/>
        <v>41806</v>
      </c>
      <c r="D78" s="11"/>
      <c r="F78" s="9">
        <v>41760</v>
      </c>
      <c r="G78" s="9">
        <f t="shared" si="3"/>
        <v>41791</v>
      </c>
    </row>
    <row r="79" spans="1:7" ht="15">
      <c r="A79" s="9">
        <v>41791</v>
      </c>
      <c r="B79" s="10">
        <v>41835</v>
      </c>
      <c r="C79" s="47">
        <f t="shared" si="2"/>
        <v>41835</v>
      </c>
      <c r="D79" s="11"/>
      <c r="F79" s="9">
        <v>41791</v>
      </c>
      <c r="G79" s="9">
        <f t="shared" si="3"/>
        <v>41821</v>
      </c>
    </row>
    <row r="80" spans="1:7" ht="15">
      <c r="A80" s="9">
        <v>41821</v>
      </c>
      <c r="B80" s="10">
        <v>41866</v>
      </c>
      <c r="C80" s="47">
        <f t="shared" si="2"/>
        <v>41866</v>
      </c>
      <c r="D80" s="11"/>
      <c r="F80" s="9">
        <v>41821</v>
      </c>
      <c r="G80" s="9">
        <f t="shared" si="3"/>
        <v>41852</v>
      </c>
    </row>
    <row r="81" spans="1:7" ht="15">
      <c r="A81" s="9">
        <v>41852</v>
      </c>
      <c r="B81" s="10">
        <v>41897</v>
      </c>
      <c r="C81" s="47">
        <f t="shared" si="2"/>
        <v>41897</v>
      </c>
      <c r="D81" s="11"/>
      <c r="F81" s="9">
        <v>41852</v>
      </c>
      <c r="G81" s="9">
        <f t="shared" si="3"/>
        <v>41883</v>
      </c>
    </row>
    <row r="82" spans="1:7" ht="15">
      <c r="A82" s="9">
        <v>41883</v>
      </c>
      <c r="B82" s="10">
        <v>41927</v>
      </c>
      <c r="C82" s="47">
        <f t="shared" si="2"/>
        <v>41927</v>
      </c>
      <c r="D82" s="11"/>
      <c r="F82" s="9">
        <v>41883</v>
      </c>
      <c r="G82" s="9">
        <f t="shared" si="3"/>
        <v>41913</v>
      </c>
    </row>
    <row r="83" spans="1:7" ht="15">
      <c r="A83" s="9">
        <v>41913</v>
      </c>
      <c r="B83" s="10">
        <v>41960</v>
      </c>
      <c r="C83" s="47">
        <f t="shared" si="2"/>
        <v>41960</v>
      </c>
      <c r="D83" s="11"/>
      <c r="F83" s="9">
        <v>41913</v>
      </c>
      <c r="G83" s="9">
        <f t="shared" si="3"/>
        <v>41944</v>
      </c>
    </row>
    <row r="84" spans="1:7" ht="15">
      <c r="A84" s="288">
        <v>41944</v>
      </c>
      <c r="B84" s="289">
        <v>41988</v>
      </c>
      <c r="C84" s="297">
        <f t="shared" si="2"/>
        <v>41988</v>
      </c>
      <c r="D84" s="291"/>
      <c r="F84" s="288">
        <v>41944</v>
      </c>
      <c r="G84" s="288">
        <f t="shared" si="3"/>
        <v>41974</v>
      </c>
    </row>
    <row r="85" spans="1:7" s="295" customFormat="1" ht="15">
      <c r="A85" s="9">
        <v>41974</v>
      </c>
      <c r="B85" s="10">
        <v>42019</v>
      </c>
      <c r="C85" s="45">
        <f t="shared" si="2"/>
        <v>42019</v>
      </c>
      <c r="D85" s="11"/>
      <c r="E85" s="11"/>
      <c r="F85" s="9">
        <v>41974</v>
      </c>
      <c r="G85" s="9">
        <f t="shared" si="3"/>
        <v>42005</v>
      </c>
    </row>
    <row r="86" spans="1:7" ht="15">
      <c r="A86" s="38">
        <v>42005</v>
      </c>
      <c r="B86" s="46">
        <f>EOMONTH(A86,0)+15+1+1</f>
        <v>42052</v>
      </c>
      <c r="C86" s="47">
        <f>B86</f>
        <v>42052</v>
      </c>
      <c r="D86" s="48" t="s">
        <v>91</v>
      </c>
      <c r="F86" s="38">
        <v>42005</v>
      </c>
      <c r="G86" s="38">
        <f t="shared" si="3"/>
        <v>42036</v>
      </c>
    </row>
    <row r="87" spans="1:7" ht="15">
      <c r="A87" s="9">
        <v>42036</v>
      </c>
      <c r="B87" s="10">
        <f>EOMONTH(A87,0)+15+1</f>
        <v>42079</v>
      </c>
      <c r="C87" s="45">
        <f aca="true" t="shared" si="4" ref="C87:C150">B87</f>
        <v>42079</v>
      </c>
      <c r="D87" s="11"/>
      <c r="F87" s="9">
        <v>42036</v>
      </c>
      <c r="G87" s="9">
        <f t="shared" si="3"/>
        <v>42064</v>
      </c>
    </row>
    <row r="88" spans="1:7" ht="15">
      <c r="A88" s="9">
        <v>42064</v>
      </c>
      <c r="B88" s="10">
        <f>EOMONTH(A88,0)+15</f>
        <v>42109</v>
      </c>
      <c r="C88" s="45">
        <f t="shared" si="4"/>
        <v>42109</v>
      </c>
      <c r="D88" s="11"/>
      <c r="F88" s="9">
        <v>42064</v>
      </c>
      <c r="G88" s="9">
        <f t="shared" si="3"/>
        <v>42095</v>
      </c>
    </row>
    <row r="89" spans="1:7" ht="15">
      <c r="A89" s="9">
        <v>42095</v>
      </c>
      <c r="B89" s="10">
        <f>EOMONTH(A89,0)+15</f>
        <v>42139</v>
      </c>
      <c r="C89" s="45">
        <f t="shared" si="4"/>
        <v>42139</v>
      </c>
      <c r="D89" s="11"/>
      <c r="F89" s="9">
        <v>42095</v>
      </c>
      <c r="G89" s="9">
        <f t="shared" si="3"/>
        <v>42125</v>
      </c>
    </row>
    <row r="90" spans="1:7" ht="15">
      <c r="A90" s="9">
        <v>42125</v>
      </c>
      <c r="B90" s="10">
        <f>EOMONTH(A90,0)+15</f>
        <v>42170</v>
      </c>
      <c r="C90" s="45">
        <f t="shared" si="4"/>
        <v>42170</v>
      </c>
      <c r="D90" s="11"/>
      <c r="F90" s="9">
        <v>42125</v>
      </c>
      <c r="G90" s="9">
        <f t="shared" si="3"/>
        <v>42156</v>
      </c>
    </row>
    <row r="91" spans="1:7" ht="15">
      <c r="A91" s="9">
        <v>42156</v>
      </c>
      <c r="B91" s="10">
        <f>EOMONTH(A91,0)+15</f>
        <v>42200</v>
      </c>
      <c r="C91" s="45">
        <f t="shared" si="4"/>
        <v>42200</v>
      </c>
      <c r="D91" s="11"/>
      <c r="F91" s="9">
        <v>42156</v>
      </c>
      <c r="G91" s="9">
        <f t="shared" si="3"/>
        <v>42186</v>
      </c>
    </row>
    <row r="92" spans="1:7" ht="15">
      <c r="A92" s="9">
        <v>42186</v>
      </c>
      <c r="B92" s="10">
        <f>EOMONTH(A92,0)+15+2</f>
        <v>42233</v>
      </c>
      <c r="C92" s="45">
        <f t="shared" si="4"/>
        <v>42233</v>
      </c>
      <c r="D92" s="11"/>
      <c r="F92" s="9">
        <v>42186</v>
      </c>
      <c r="G92" s="9">
        <f t="shared" si="3"/>
        <v>42217</v>
      </c>
    </row>
    <row r="93" spans="1:7" ht="15">
      <c r="A93" s="9">
        <v>42217</v>
      </c>
      <c r="B93" s="10">
        <f>EOMONTH(A93,0)+15</f>
        <v>42262</v>
      </c>
      <c r="C93" s="45">
        <f t="shared" si="4"/>
        <v>42262</v>
      </c>
      <c r="D93" s="11"/>
      <c r="F93" s="9">
        <v>42217</v>
      </c>
      <c r="G93" s="9">
        <f t="shared" si="3"/>
        <v>42248</v>
      </c>
    </row>
    <row r="94" spans="1:7" ht="15">
      <c r="A94" s="9">
        <v>42248</v>
      </c>
      <c r="B94" s="10">
        <f>EOMONTH(A94,0)+15</f>
        <v>42292</v>
      </c>
      <c r="C94" s="45">
        <f t="shared" si="4"/>
        <v>42292</v>
      </c>
      <c r="D94" s="11"/>
      <c r="F94" s="9">
        <v>42248</v>
      </c>
      <c r="G94" s="9">
        <f t="shared" si="3"/>
        <v>42278</v>
      </c>
    </row>
    <row r="95" spans="1:7" ht="15">
      <c r="A95" s="9">
        <v>42278</v>
      </c>
      <c r="B95" s="10">
        <f>EOMONTH(A95,0)+15+1</f>
        <v>42324</v>
      </c>
      <c r="C95" s="45">
        <f t="shared" si="4"/>
        <v>42324</v>
      </c>
      <c r="D95" s="11"/>
      <c r="F95" s="9">
        <v>42278</v>
      </c>
      <c r="G95" s="9">
        <f t="shared" si="3"/>
        <v>42309</v>
      </c>
    </row>
    <row r="96" spans="1:7" ht="15">
      <c r="A96" s="9">
        <v>42309</v>
      </c>
      <c r="B96" s="10">
        <f>EOMONTH(A96,0)+15</f>
        <v>42353</v>
      </c>
      <c r="C96" s="45">
        <f t="shared" si="4"/>
        <v>42353</v>
      </c>
      <c r="D96" s="11"/>
      <c r="F96" s="9">
        <v>42309</v>
      </c>
      <c r="G96" s="9">
        <f t="shared" si="3"/>
        <v>42339</v>
      </c>
    </row>
    <row r="97" spans="1:7" ht="15">
      <c r="A97" s="9">
        <v>42339</v>
      </c>
      <c r="B97" s="10">
        <f>EOMONTH(A97,0)+15</f>
        <v>42384</v>
      </c>
      <c r="C97" s="45">
        <f t="shared" si="4"/>
        <v>42384</v>
      </c>
      <c r="D97" s="11"/>
      <c r="F97" s="9">
        <v>42339</v>
      </c>
      <c r="G97" s="9">
        <f t="shared" si="3"/>
        <v>42370</v>
      </c>
    </row>
    <row r="98" spans="1:7" ht="15">
      <c r="A98" s="9">
        <v>42370</v>
      </c>
      <c r="B98" s="10">
        <f>EOMONTH(A98,0)+15+1</f>
        <v>42416</v>
      </c>
      <c r="C98" s="45">
        <f t="shared" si="4"/>
        <v>42416</v>
      </c>
      <c r="D98" s="11" t="s">
        <v>91</v>
      </c>
      <c r="F98" s="9">
        <v>42370</v>
      </c>
      <c r="G98" s="9">
        <f t="shared" si="3"/>
        <v>42401</v>
      </c>
    </row>
    <row r="99" spans="1:7" ht="15">
      <c r="A99" s="9">
        <v>42401</v>
      </c>
      <c r="B99" s="10">
        <f>EOMONTH(A99,0)+15</f>
        <v>42444</v>
      </c>
      <c r="C99" s="45">
        <f t="shared" si="4"/>
        <v>42444</v>
      </c>
      <c r="D99" s="11"/>
      <c r="F99" s="9">
        <v>42401</v>
      </c>
      <c r="G99" s="9">
        <f t="shared" si="3"/>
        <v>42430</v>
      </c>
    </row>
    <row r="100" spans="1:7" ht="15">
      <c r="A100" s="9">
        <v>42430</v>
      </c>
      <c r="B100" s="10">
        <f>EOMONTH(A100,0)+15</f>
        <v>42475</v>
      </c>
      <c r="C100" s="45">
        <f t="shared" si="4"/>
        <v>42475</v>
      </c>
      <c r="D100" s="11"/>
      <c r="F100" s="9">
        <v>42430</v>
      </c>
      <c r="G100" s="9">
        <f t="shared" si="3"/>
        <v>42461</v>
      </c>
    </row>
    <row r="101" spans="1:7" ht="15">
      <c r="A101" s="9">
        <v>42461</v>
      </c>
      <c r="B101" s="10">
        <f>EOMONTH(A101,0)+15+1</f>
        <v>42506</v>
      </c>
      <c r="C101" s="45">
        <f t="shared" si="4"/>
        <v>42506</v>
      </c>
      <c r="D101" s="11"/>
      <c r="F101" s="9">
        <v>42461</v>
      </c>
      <c r="G101" s="9">
        <f t="shared" si="3"/>
        <v>42491</v>
      </c>
    </row>
    <row r="102" spans="1:7" ht="15">
      <c r="A102" s="9">
        <v>42491</v>
      </c>
      <c r="B102" s="10">
        <f>EOMONTH(A102,0)+15</f>
        <v>42536</v>
      </c>
      <c r="C102" s="45">
        <f t="shared" si="4"/>
        <v>42536</v>
      </c>
      <c r="D102" s="11"/>
      <c r="F102" s="9">
        <v>42491</v>
      </c>
      <c r="G102" s="9">
        <f t="shared" si="3"/>
        <v>42522</v>
      </c>
    </row>
    <row r="103" spans="1:7" ht="15">
      <c r="A103" s="9">
        <v>42522</v>
      </c>
      <c r="B103" s="10">
        <f>EOMONTH(A103,0)+15</f>
        <v>42566</v>
      </c>
      <c r="C103" s="45">
        <f t="shared" si="4"/>
        <v>42566</v>
      </c>
      <c r="D103" s="11"/>
      <c r="F103" s="9">
        <v>42522</v>
      </c>
      <c r="G103" s="9">
        <f t="shared" si="3"/>
        <v>42552</v>
      </c>
    </row>
    <row r="104" spans="1:7" ht="15">
      <c r="A104" s="9">
        <v>42552</v>
      </c>
      <c r="B104" s="10">
        <f>EOMONTH(A104,0)+15</f>
        <v>42597</v>
      </c>
      <c r="C104" s="45">
        <f t="shared" si="4"/>
        <v>42597</v>
      </c>
      <c r="D104" s="11"/>
      <c r="F104" s="9">
        <v>42552</v>
      </c>
      <c r="G104" s="9">
        <f t="shared" si="3"/>
        <v>42583</v>
      </c>
    </row>
    <row r="105" spans="1:7" ht="15">
      <c r="A105" s="9">
        <v>42583</v>
      </c>
      <c r="B105" s="10">
        <f>EOMONTH(A105,0)+15</f>
        <v>42628</v>
      </c>
      <c r="C105" s="45">
        <f t="shared" si="4"/>
        <v>42628</v>
      </c>
      <c r="D105" s="11"/>
      <c r="F105" s="9">
        <v>42583</v>
      </c>
      <c r="G105" s="9">
        <f t="shared" si="3"/>
        <v>42614</v>
      </c>
    </row>
    <row r="106" spans="1:7" ht="15">
      <c r="A106" s="9">
        <v>42614</v>
      </c>
      <c r="B106" s="10">
        <f>EOMONTH(A106,0)+15+2</f>
        <v>42660</v>
      </c>
      <c r="C106" s="45">
        <f t="shared" si="4"/>
        <v>42660</v>
      </c>
      <c r="D106" s="11"/>
      <c r="F106" s="9">
        <v>42614</v>
      </c>
      <c r="G106" s="9">
        <f t="shared" si="3"/>
        <v>42644</v>
      </c>
    </row>
    <row r="107" spans="1:7" ht="15">
      <c r="A107" s="9">
        <v>42644</v>
      </c>
      <c r="B107" s="10">
        <f>EOMONTH(A107,0)+15</f>
        <v>42689</v>
      </c>
      <c r="C107" s="45">
        <f t="shared" si="4"/>
        <v>42689</v>
      </c>
      <c r="D107" s="11"/>
      <c r="F107" s="9">
        <v>42644</v>
      </c>
      <c r="G107" s="9">
        <f t="shared" si="3"/>
        <v>42675</v>
      </c>
    </row>
    <row r="108" spans="1:7" ht="15">
      <c r="A108" s="9">
        <v>42675</v>
      </c>
      <c r="B108" s="10">
        <f>EOMONTH(A108,0)+15</f>
        <v>42719</v>
      </c>
      <c r="C108" s="45">
        <f t="shared" si="4"/>
        <v>42719</v>
      </c>
      <c r="D108" s="11"/>
      <c r="F108" s="9">
        <v>42675</v>
      </c>
      <c r="G108" s="9">
        <f t="shared" si="3"/>
        <v>42705</v>
      </c>
    </row>
    <row r="109" spans="1:7" ht="15">
      <c r="A109" s="9">
        <v>42705</v>
      </c>
      <c r="B109" s="10">
        <f>EOMONTH(A109,0)+15+1+1</f>
        <v>42752</v>
      </c>
      <c r="C109" s="45">
        <f t="shared" si="4"/>
        <v>42752</v>
      </c>
      <c r="D109" s="11" t="s">
        <v>28</v>
      </c>
      <c r="F109" s="9">
        <v>42705</v>
      </c>
      <c r="G109" s="9">
        <f t="shared" si="3"/>
        <v>42736</v>
      </c>
    </row>
    <row r="110" spans="1:7" ht="15">
      <c r="A110" s="9">
        <v>42736</v>
      </c>
      <c r="B110" s="10">
        <f>EOMONTH(A110,0)+15</f>
        <v>42781</v>
      </c>
      <c r="C110" s="45">
        <f t="shared" si="4"/>
        <v>42781</v>
      </c>
      <c r="D110" s="11"/>
      <c r="F110" s="9">
        <v>42736</v>
      </c>
      <c r="G110" s="9">
        <f t="shared" si="3"/>
        <v>42767</v>
      </c>
    </row>
    <row r="111" spans="1:7" ht="15">
      <c r="A111" s="9">
        <v>42767</v>
      </c>
      <c r="B111" s="10">
        <f>EOMONTH(A111,0)+15</f>
        <v>42809</v>
      </c>
      <c r="C111" s="45">
        <f t="shared" si="4"/>
        <v>42809</v>
      </c>
      <c r="D111" s="11"/>
      <c r="F111" s="9">
        <v>42767</v>
      </c>
      <c r="G111" s="9">
        <f t="shared" si="3"/>
        <v>42795</v>
      </c>
    </row>
    <row r="112" spans="1:7" ht="15">
      <c r="A112" s="9">
        <v>42795</v>
      </c>
      <c r="B112" s="10">
        <f>EOMONTH(A112,0)+15+2</f>
        <v>42842</v>
      </c>
      <c r="C112" s="45">
        <f t="shared" si="4"/>
        <v>42842</v>
      </c>
      <c r="D112" s="11"/>
      <c r="F112" s="9">
        <v>42795</v>
      </c>
      <c r="G112" s="9">
        <f t="shared" si="3"/>
        <v>42826</v>
      </c>
    </row>
    <row r="113" spans="1:7" ht="15">
      <c r="A113" s="9">
        <v>42826</v>
      </c>
      <c r="B113" s="10">
        <f>EOMONTH(A113,0)+15</f>
        <v>42870</v>
      </c>
      <c r="C113" s="45">
        <f t="shared" si="4"/>
        <v>42870</v>
      </c>
      <c r="D113" s="11"/>
      <c r="F113" s="9">
        <v>42826</v>
      </c>
      <c r="G113" s="9">
        <f t="shared" si="3"/>
        <v>42856</v>
      </c>
    </row>
    <row r="114" spans="1:7" ht="15">
      <c r="A114" s="9">
        <v>42856</v>
      </c>
      <c r="B114" s="10">
        <f>EOMONTH(A114,0)+15</f>
        <v>42901</v>
      </c>
      <c r="C114" s="45">
        <f t="shared" si="4"/>
        <v>42901</v>
      </c>
      <c r="D114" s="11"/>
      <c r="F114" s="9">
        <v>42856</v>
      </c>
      <c r="G114" s="9">
        <f t="shared" si="3"/>
        <v>42887</v>
      </c>
    </row>
    <row r="115" spans="1:7" ht="15">
      <c r="A115" s="9">
        <v>42887</v>
      </c>
      <c r="B115" s="10">
        <f>EOMONTH(A115,0)+15+2</f>
        <v>42933</v>
      </c>
      <c r="C115" s="45">
        <f t="shared" si="4"/>
        <v>42933</v>
      </c>
      <c r="D115" s="11"/>
      <c r="F115" s="9">
        <v>42887</v>
      </c>
      <c r="G115" s="9">
        <f t="shared" si="3"/>
        <v>42917</v>
      </c>
    </row>
    <row r="116" spans="1:7" ht="15">
      <c r="A116" s="9">
        <v>42917</v>
      </c>
      <c r="B116" s="10">
        <f>EOMONTH(A116,0)+15</f>
        <v>42962</v>
      </c>
      <c r="C116" s="45">
        <f t="shared" si="4"/>
        <v>42962</v>
      </c>
      <c r="D116" s="11"/>
      <c r="F116" s="9">
        <v>42917</v>
      </c>
      <c r="G116" s="9">
        <f t="shared" si="3"/>
        <v>42948</v>
      </c>
    </row>
    <row r="117" spans="1:7" ht="15">
      <c r="A117" s="9">
        <v>42948</v>
      </c>
      <c r="B117" s="10">
        <f>EOMONTH(A117,0)+15</f>
        <v>42993</v>
      </c>
      <c r="C117" s="45">
        <f t="shared" si="4"/>
        <v>42993</v>
      </c>
      <c r="D117" s="11"/>
      <c r="F117" s="9">
        <v>42948</v>
      </c>
      <c r="G117" s="9">
        <f t="shared" si="3"/>
        <v>42979</v>
      </c>
    </row>
    <row r="118" spans="1:7" ht="15">
      <c r="A118" s="9">
        <v>42979</v>
      </c>
      <c r="B118" s="10">
        <f>EOMONTH(A118,0)+15+1</f>
        <v>43024</v>
      </c>
      <c r="C118" s="45">
        <f t="shared" si="4"/>
        <v>43024</v>
      </c>
      <c r="D118" s="11"/>
      <c r="F118" s="9">
        <v>42979</v>
      </c>
      <c r="G118" s="9">
        <f t="shared" si="3"/>
        <v>43009</v>
      </c>
    </row>
    <row r="119" spans="1:7" ht="15">
      <c r="A119" s="9">
        <v>43009</v>
      </c>
      <c r="B119" s="10">
        <f>EOMONTH(A119,0)+15</f>
        <v>43054</v>
      </c>
      <c r="C119" s="45">
        <f t="shared" si="4"/>
        <v>43054</v>
      </c>
      <c r="D119" s="11"/>
      <c r="F119" s="9">
        <v>43009</v>
      </c>
      <c r="G119" s="9">
        <f t="shared" si="3"/>
        <v>43040</v>
      </c>
    </row>
    <row r="120" spans="1:7" ht="15">
      <c r="A120" s="9">
        <v>43040</v>
      </c>
      <c r="B120" s="10">
        <f>EOMONTH(A120,0)+15</f>
        <v>43084</v>
      </c>
      <c r="C120" s="45">
        <f t="shared" si="4"/>
        <v>43084</v>
      </c>
      <c r="D120" s="11"/>
      <c r="F120" s="9">
        <v>43040</v>
      </c>
      <c r="G120" s="9">
        <f t="shared" si="3"/>
        <v>43070</v>
      </c>
    </row>
    <row r="121" spans="1:7" ht="15">
      <c r="A121" s="9">
        <v>43070</v>
      </c>
      <c r="B121" s="10">
        <f>EOMONTH(A121,0)+15+1</f>
        <v>43116</v>
      </c>
      <c r="C121" s="45">
        <f t="shared" si="4"/>
        <v>43116</v>
      </c>
      <c r="D121" s="11" t="s">
        <v>28</v>
      </c>
      <c r="F121" s="9">
        <v>43070</v>
      </c>
      <c r="G121" s="9">
        <f t="shared" si="3"/>
        <v>43101</v>
      </c>
    </row>
    <row r="122" spans="1:7" ht="15">
      <c r="A122" s="9">
        <v>43101</v>
      </c>
      <c r="B122" s="10">
        <f>EOMONTH(A122,0)+15</f>
        <v>43146</v>
      </c>
      <c r="C122" s="45">
        <f t="shared" si="4"/>
        <v>43146</v>
      </c>
      <c r="D122" s="11"/>
      <c r="F122" s="9">
        <v>43101</v>
      </c>
      <c r="G122" s="9">
        <f t="shared" si="3"/>
        <v>43132</v>
      </c>
    </row>
    <row r="123" spans="1:7" ht="15">
      <c r="A123" s="9">
        <v>43132</v>
      </c>
      <c r="B123" s="10">
        <f>EOMONTH(A123,0)+15</f>
        <v>43174</v>
      </c>
      <c r="C123" s="45">
        <f t="shared" si="4"/>
        <v>43174</v>
      </c>
      <c r="D123" s="11"/>
      <c r="F123" s="9">
        <v>43132</v>
      </c>
      <c r="G123" s="9">
        <f t="shared" si="3"/>
        <v>43160</v>
      </c>
    </row>
    <row r="124" spans="1:7" ht="15">
      <c r="A124" s="9">
        <v>43160</v>
      </c>
      <c r="B124" s="10">
        <f>EOMONTH(A124,0)+15+1</f>
        <v>43206</v>
      </c>
      <c r="C124" s="45">
        <f t="shared" si="4"/>
        <v>43206</v>
      </c>
      <c r="D124" s="11"/>
      <c r="F124" s="9">
        <v>43160</v>
      </c>
      <c r="G124" s="9">
        <f t="shared" si="3"/>
        <v>43191</v>
      </c>
    </row>
    <row r="125" spans="1:7" ht="15">
      <c r="A125" s="9">
        <v>43191</v>
      </c>
      <c r="B125" s="10">
        <f>EOMONTH(A125,0)+15</f>
        <v>43235</v>
      </c>
      <c r="C125" s="45">
        <f t="shared" si="4"/>
        <v>43235</v>
      </c>
      <c r="D125" s="11"/>
      <c r="F125" s="9">
        <v>43191</v>
      </c>
      <c r="G125" s="9">
        <f t="shared" si="3"/>
        <v>43221</v>
      </c>
    </row>
    <row r="126" spans="1:7" ht="15">
      <c r="A126" s="9">
        <v>43221</v>
      </c>
      <c r="B126" s="10">
        <f>EOMONTH(A126,0)+15</f>
        <v>43266</v>
      </c>
      <c r="C126" s="45">
        <f t="shared" si="4"/>
        <v>43266</v>
      </c>
      <c r="D126" s="11"/>
      <c r="F126" s="9">
        <v>43221</v>
      </c>
      <c r="G126" s="9">
        <f t="shared" si="3"/>
        <v>43252</v>
      </c>
    </row>
    <row r="127" spans="1:7" ht="15">
      <c r="A127" s="9">
        <v>43252</v>
      </c>
      <c r="B127" s="10">
        <f>EOMONTH(A127,0)+15+1</f>
        <v>43297</v>
      </c>
      <c r="C127" s="45">
        <f t="shared" si="4"/>
        <v>43297</v>
      </c>
      <c r="D127" s="11"/>
      <c r="F127" s="9">
        <v>43252</v>
      </c>
      <c r="G127" s="9">
        <f t="shared" si="3"/>
        <v>43282</v>
      </c>
    </row>
    <row r="128" spans="1:7" ht="15">
      <c r="A128" s="9">
        <v>43282</v>
      </c>
      <c r="B128" s="10">
        <f>EOMONTH(A128,0)+15</f>
        <v>43327</v>
      </c>
      <c r="C128" s="45">
        <f t="shared" si="4"/>
        <v>43327</v>
      </c>
      <c r="D128" s="11"/>
      <c r="F128" s="9">
        <v>43282</v>
      </c>
      <c r="G128" s="9">
        <f t="shared" si="3"/>
        <v>43313</v>
      </c>
    </row>
    <row r="129" spans="1:7" ht="15">
      <c r="A129" s="9">
        <v>43313</v>
      </c>
      <c r="B129" s="10">
        <f>EOMONTH(A129,0)+15+2</f>
        <v>43360</v>
      </c>
      <c r="C129" s="45">
        <f t="shared" si="4"/>
        <v>43360</v>
      </c>
      <c r="D129" s="11"/>
      <c r="F129" s="9">
        <v>43313</v>
      </c>
      <c r="G129" s="9">
        <f t="shared" si="3"/>
        <v>43344</v>
      </c>
    </row>
    <row r="130" spans="1:7" ht="15">
      <c r="A130" s="9">
        <v>43344</v>
      </c>
      <c r="B130" s="10">
        <f>EOMONTH(A130,0)+15</f>
        <v>43388</v>
      </c>
      <c r="C130" s="45">
        <f t="shared" si="4"/>
        <v>43388</v>
      </c>
      <c r="D130" s="11"/>
      <c r="F130" s="9">
        <v>43344</v>
      </c>
      <c r="G130" s="9">
        <f t="shared" si="3"/>
        <v>43374</v>
      </c>
    </row>
    <row r="131" spans="1:7" ht="15">
      <c r="A131" s="9">
        <v>43374</v>
      </c>
      <c r="B131" s="10">
        <f>EOMONTH(A131,0)+15</f>
        <v>43419</v>
      </c>
      <c r="C131" s="45">
        <f t="shared" si="4"/>
        <v>43419</v>
      </c>
      <c r="D131" s="11"/>
      <c r="F131" s="9">
        <v>43374</v>
      </c>
      <c r="G131" s="9">
        <f>EOMONTH(F131,0)+1</f>
        <v>43405</v>
      </c>
    </row>
    <row r="132" spans="1:7" ht="15">
      <c r="A132" s="9">
        <v>43405</v>
      </c>
      <c r="B132" s="10">
        <f>EOMONTH(A132,0)+15+2</f>
        <v>43451</v>
      </c>
      <c r="C132" s="45">
        <f t="shared" si="4"/>
        <v>43451</v>
      </c>
      <c r="D132" s="11"/>
      <c r="F132" s="9">
        <v>43405</v>
      </c>
      <c r="G132" s="9">
        <f>EOMONTH(F132,0)+1</f>
        <v>43435</v>
      </c>
    </row>
    <row r="133" spans="1:7" ht="15.75" thickBot="1">
      <c r="A133" s="288">
        <v>43435</v>
      </c>
      <c r="B133" s="40">
        <f>EOMONTH(A133,0)+15</f>
        <v>43480</v>
      </c>
      <c r="C133" s="298">
        <f t="shared" si="4"/>
        <v>43480</v>
      </c>
      <c r="D133" s="41"/>
      <c r="F133" s="39">
        <v>43435</v>
      </c>
      <c r="G133" s="39">
        <f>EOMONTH(F133,0)+1</f>
        <v>43466</v>
      </c>
    </row>
    <row r="134" spans="1:7" ht="15">
      <c r="A134" s="292">
        <v>43466</v>
      </c>
      <c r="B134" s="46">
        <f aca="true" t="shared" si="5" ref="B134:B197">EOMONTH(A134,0)+15</f>
        <v>43511</v>
      </c>
      <c r="C134" s="297">
        <f t="shared" si="4"/>
        <v>43511</v>
      </c>
      <c r="D134" s="48"/>
      <c r="E134" s="293"/>
      <c r="F134" s="38">
        <v>43466</v>
      </c>
      <c r="G134" s="38">
        <f aca="true" t="shared" si="6" ref="G134:G197">EOMONTH(F134,0)+1</f>
        <v>43497</v>
      </c>
    </row>
    <row r="135" spans="1:7" ht="15">
      <c r="A135" s="294">
        <v>43497</v>
      </c>
      <c r="B135" s="10">
        <f t="shared" si="5"/>
        <v>43539</v>
      </c>
      <c r="C135" s="290">
        <f t="shared" si="4"/>
        <v>43539</v>
      </c>
      <c r="D135" s="11"/>
      <c r="E135" s="295"/>
      <c r="F135" s="288">
        <v>43497</v>
      </c>
      <c r="G135" s="288">
        <f t="shared" si="6"/>
        <v>43525</v>
      </c>
    </row>
    <row r="136" spans="1:7" ht="15">
      <c r="A136" s="294">
        <v>43525</v>
      </c>
      <c r="B136" s="10">
        <f t="shared" si="5"/>
        <v>43570</v>
      </c>
      <c r="C136" s="290">
        <f t="shared" si="4"/>
        <v>43570</v>
      </c>
      <c r="D136" s="11"/>
      <c r="E136" s="295"/>
      <c r="F136" s="9">
        <v>43525</v>
      </c>
      <c r="G136" s="9">
        <f t="shared" si="6"/>
        <v>43556</v>
      </c>
    </row>
    <row r="137" spans="1:7" ht="15">
      <c r="A137" s="294">
        <v>43556</v>
      </c>
      <c r="B137" s="10">
        <f t="shared" si="5"/>
        <v>43600</v>
      </c>
      <c r="C137" s="290">
        <f t="shared" si="4"/>
        <v>43600</v>
      </c>
      <c r="D137" s="11"/>
      <c r="E137" s="295"/>
      <c r="F137" s="288">
        <v>43556</v>
      </c>
      <c r="G137" s="288">
        <f t="shared" si="6"/>
        <v>43586</v>
      </c>
    </row>
    <row r="138" spans="1:7" ht="15">
      <c r="A138" s="294">
        <v>43586</v>
      </c>
      <c r="B138" s="10">
        <f>EOMONTH(A138,0)+15+2</f>
        <v>43633</v>
      </c>
      <c r="C138" s="290">
        <f t="shared" si="4"/>
        <v>43633</v>
      </c>
      <c r="D138" s="11"/>
      <c r="E138" s="295"/>
      <c r="F138" s="9">
        <v>43586</v>
      </c>
      <c r="G138" s="9">
        <f t="shared" si="6"/>
        <v>43617</v>
      </c>
    </row>
    <row r="139" spans="1:7" ht="15">
      <c r="A139" s="294">
        <v>43617</v>
      </c>
      <c r="B139" s="10">
        <f t="shared" si="5"/>
        <v>43661</v>
      </c>
      <c r="C139" s="290">
        <f t="shared" si="4"/>
        <v>43661</v>
      </c>
      <c r="D139" s="11"/>
      <c r="E139" s="295"/>
      <c r="F139" s="288">
        <v>43617</v>
      </c>
      <c r="G139" s="288">
        <f t="shared" si="6"/>
        <v>43647</v>
      </c>
    </row>
    <row r="140" spans="1:7" ht="15">
      <c r="A140" s="294">
        <v>43647</v>
      </c>
      <c r="B140" s="10">
        <f t="shared" si="5"/>
        <v>43692</v>
      </c>
      <c r="C140" s="290">
        <f t="shared" si="4"/>
        <v>43692</v>
      </c>
      <c r="D140" s="11"/>
      <c r="E140" s="295"/>
      <c r="F140" s="9">
        <v>43647</v>
      </c>
      <c r="G140" s="9">
        <f t="shared" si="6"/>
        <v>43678</v>
      </c>
    </row>
    <row r="141" spans="1:7" ht="15">
      <c r="A141" s="294">
        <v>43678</v>
      </c>
      <c r="B141" s="10">
        <f>EOMONTH(A141,0)+15+1</f>
        <v>43724</v>
      </c>
      <c r="C141" s="290">
        <f t="shared" si="4"/>
        <v>43724</v>
      </c>
      <c r="D141" s="11"/>
      <c r="E141" s="295"/>
      <c r="F141" s="288">
        <v>43678</v>
      </c>
      <c r="G141" s="288">
        <f t="shared" si="6"/>
        <v>43709</v>
      </c>
    </row>
    <row r="142" spans="1:7" ht="15">
      <c r="A142" s="294">
        <v>43709</v>
      </c>
      <c r="B142" s="10">
        <f t="shared" si="5"/>
        <v>43753</v>
      </c>
      <c r="C142" s="290">
        <f t="shared" si="4"/>
        <v>43753</v>
      </c>
      <c r="D142" s="11"/>
      <c r="E142" s="295"/>
      <c r="F142" s="9">
        <v>43709</v>
      </c>
      <c r="G142" s="9">
        <f t="shared" si="6"/>
        <v>43739</v>
      </c>
    </row>
    <row r="143" spans="1:7" ht="15">
      <c r="A143" s="294">
        <v>43739</v>
      </c>
      <c r="B143" s="10">
        <f t="shared" si="5"/>
        <v>43784</v>
      </c>
      <c r="C143" s="290">
        <f t="shared" si="4"/>
        <v>43784</v>
      </c>
      <c r="D143" s="11"/>
      <c r="E143" s="295"/>
      <c r="F143" s="288">
        <v>43739</v>
      </c>
      <c r="G143" s="288">
        <f t="shared" si="6"/>
        <v>43770</v>
      </c>
    </row>
    <row r="144" spans="1:7" ht="15">
      <c r="A144" s="294">
        <v>43770</v>
      </c>
      <c r="B144" s="10">
        <f>EOMONTH(A144,0)+15+1</f>
        <v>43815</v>
      </c>
      <c r="C144" s="290">
        <f t="shared" si="4"/>
        <v>43815</v>
      </c>
      <c r="D144" s="11"/>
      <c r="E144" s="295"/>
      <c r="F144" s="9">
        <v>43770</v>
      </c>
      <c r="G144" s="9">
        <f t="shared" si="6"/>
        <v>43800</v>
      </c>
    </row>
    <row r="145" spans="1:7" ht="15">
      <c r="A145" s="294">
        <v>43800</v>
      </c>
      <c r="B145" s="10">
        <f t="shared" si="5"/>
        <v>43845</v>
      </c>
      <c r="C145" s="290">
        <f t="shared" si="4"/>
        <v>43845</v>
      </c>
      <c r="D145" s="11"/>
      <c r="E145" s="295"/>
      <c r="F145" s="288">
        <v>43800</v>
      </c>
      <c r="G145" s="288">
        <f t="shared" si="6"/>
        <v>43831</v>
      </c>
    </row>
    <row r="146" spans="1:7" ht="15">
      <c r="A146" s="294">
        <v>43831</v>
      </c>
      <c r="B146" s="10">
        <f>EOMONTH(A146,0)+15+3</f>
        <v>43879</v>
      </c>
      <c r="C146" s="290">
        <f t="shared" si="4"/>
        <v>43879</v>
      </c>
      <c r="D146" s="11" t="s">
        <v>91</v>
      </c>
      <c r="E146" s="295"/>
      <c r="F146" s="9">
        <v>43831</v>
      </c>
      <c r="G146" s="9">
        <f t="shared" si="6"/>
        <v>43862</v>
      </c>
    </row>
    <row r="147" spans="1:7" ht="15">
      <c r="A147" s="294">
        <v>43862</v>
      </c>
      <c r="B147" s="10">
        <f>EOMONTH(A147,0)+15+1</f>
        <v>43906</v>
      </c>
      <c r="C147" s="290">
        <f t="shared" si="4"/>
        <v>43906</v>
      </c>
      <c r="D147" s="11"/>
      <c r="E147" s="295"/>
      <c r="F147" s="288">
        <v>43862</v>
      </c>
      <c r="G147" s="288">
        <f t="shared" si="6"/>
        <v>43891</v>
      </c>
    </row>
    <row r="148" spans="1:7" ht="15">
      <c r="A148" s="294">
        <v>43891</v>
      </c>
      <c r="B148" s="10">
        <f t="shared" si="5"/>
        <v>43936</v>
      </c>
      <c r="C148" s="290">
        <f t="shared" si="4"/>
        <v>43936</v>
      </c>
      <c r="D148" s="11"/>
      <c r="E148" s="295"/>
      <c r="F148" s="9">
        <v>43891</v>
      </c>
      <c r="G148" s="9">
        <f t="shared" si="6"/>
        <v>43922</v>
      </c>
    </row>
    <row r="149" spans="1:7" ht="15">
      <c r="A149" s="294">
        <v>43922</v>
      </c>
      <c r="B149" s="10">
        <f t="shared" si="5"/>
        <v>43966</v>
      </c>
      <c r="C149" s="290">
        <f t="shared" si="4"/>
        <v>43966</v>
      </c>
      <c r="D149" s="11"/>
      <c r="E149" s="295"/>
      <c r="F149" s="288">
        <v>43922</v>
      </c>
      <c r="G149" s="288">
        <f t="shared" si="6"/>
        <v>43952</v>
      </c>
    </row>
    <row r="150" spans="1:7" ht="15">
      <c r="A150" s="294">
        <v>43952</v>
      </c>
      <c r="B150" s="10">
        <f t="shared" si="5"/>
        <v>43997</v>
      </c>
      <c r="C150" s="290">
        <f t="shared" si="4"/>
        <v>43997</v>
      </c>
      <c r="D150" s="11"/>
      <c r="E150" s="295"/>
      <c r="F150" s="9">
        <v>43952</v>
      </c>
      <c r="G150" s="9">
        <f t="shared" si="6"/>
        <v>43983</v>
      </c>
    </row>
    <row r="151" spans="1:7" ht="15">
      <c r="A151" s="294">
        <v>43983</v>
      </c>
      <c r="B151" s="10">
        <f t="shared" si="5"/>
        <v>44027</v>
      </c>
      <c r="C151" s="290">
        <f aca="true" t="shared" si="7" ref="C151:C214">B151</f>
        <v>44027</v>
      </c>
      <c r="D151" s="11"/>
      <c r="E151" s="295"/>
      <c r="F151" s="288">
        <v>43983</v>
      </c>
      <c r="G151" s="288">
        <f t="shared" si="6"/>
        <v>44013</v>
      </c>
    </row>
    <row r="152" spans="1:7" ht="15">
      <c r="A152" s="294">
        <v>44013</v>
      </c>
      <c r="B152" s="10">
        <f>EOMONTH(A152,0)+15+2</f>
        <v>44060</v>
      </c>
      <c r="C152" s="290">
        <f t="shared" si="7"/>
        <v>44060</v>
      </c>
      <c r="D152" s="11"/>
      <c r="E152" s="295"/>
      <c r="F152" s="9">
        <v>44013</v>
      </c>
      <c r="G152" s="9">
        <f t="shared" si="6"/>
        <v>44044</v>
      </c>
    </row>
    <row r="153" spans="1:7" ht="15">
      <c r="A153" s="294">
        <v>44044</v>
      </c>
      <c r="B153" s="10">
        <f t="shared" si="5"/>
        <v>44089</v>
      </c>
      <c r="C153" s="290">
        <f t="shared" si="7"/>
        <v>44089</v>
      </c>
      <c r="D153" s="11"/>
      <c r="E153" s="295"/>
      <c r="F153" s="288">
        <v>44044</v>
      </c>
      <c r="G153" s="288">
        <f t="shared" si="6"/>
        <v>44075</v>
      </c>
    </row>
    <row r="154" spans="1:7" ht="15">
      <c r="A154" s="294">
        <v>44075</v>
      </c>
      <c r="B154" s="10">
        <f t="shared" si="5"/>
        <v>44119</v>
      </c>
      <c r="C154" s="290">
        <f t="shared" si="7"/>
        <v>44119</v>
      </c>
      <c r="D154" s="11"/>
      <c r="E154" s="295"/>
      <c r="F154" s="9">
        <v>44075</v>
      </c>
      <c r="G154" s="9">
        <f t="shared" si="6"/>
        <v>44105</v>
      </c>
    </row>
    <row r="155" spans="1:7" ht="15">
      <c r="A155" s="294">
        <v>44105</v>
      </c>
      <c r="B155" s="10">
        <f>EOMONTH(A155,0)+15+1</f>
        <v>44151</v>
      </c>
      <c r="C155" s="290">
        <f t="shared" si="7"/>
        <v>44151</v>
      </c>
      <c r="D155" s="11"/>
      <c r="E155" s="295"/>
      <c r="F155" s="288">
        <v>44105</v>
      </c>
      <c r="G155" s="288">
        <f t="shared" si="6"/>
        <v>44136</v>
      </c>
    </row>
    <row r="156" spans="1:7" ht="15">
      <c r="A156" s="294">
        <v>44136</v>
      </c>
      <c r="B156" s="10">
        <f t="shared" si="5"/>
        <v>44180</v>
      </c>
      <c r="C156" s="290">
        <f t="shared" si="7"/>
        <v>44180</v>
      </c>
      <c r="D156" s="11"/>
      <c r="E156" s="295"/>
      <c r="F156" s="9">
        <v>44136</v>
      </c>
      <c r="G156" s="9">
        <f t="shared" si="6"/>
        <v>44166</v>
      </c>
    </row>
    <row r="157" spans="1:7" ht="15">
      <c r="A157" s="294">
        <v>44166</v>
      </c>
      <c r="B157" s="10">
        <f t="shared" si="5"/>
        <v>44211</v>
      </c>
      <c r="C157" s="290">
        <f t="shared" si="7"/>
        <v>44211</v>
      </c>
      <c r="D157" s="11"/>
      <c r="E157" s="295"/>
      <c r="F157" s="288">
        <v>44166</v>
      </c>
      <c r="G157" s="288">
        <f t="shared" si="6"/>
        <v>44197</v>
      </c>
    </row>
    <row r="158" spans="1:7" ht="15">
      <c r="A158" s="294">
        <v>44197</v>
      </c>
      <c r="B158" s="10">
        <f>EOMONTH(A158,0)+15+1</f>
        <v>44243</v>
      </c>
      <c r="C158" s="290">
        <f t="shared" si="7"/>
        <v>44243</v>
      </c>
      <c r="D158" s="11" t="s">
        <v>91</v>
      </c>
      <c r="E158" s="295"/>
      <c r="F158" s="9">
        <v>44197</v>
      </c>
      <c r="G158" s="9">
        <f t="shared" si="6"/>
        <v>44228</v>
      </c>
    </row>
    <row r="159" spans="1:7" ht="15">
      <c r="A159" s="294">
        <v>44228</v>
      </c>
      <c r="B159" s="10">
        <f t="shared" si="5"/>
        <v>44270</v>
      </c>
      <c r="C159" s="290">
        <f t="shared" si="7"/>
        <v>44270</v>
      </c>
      <c r="D159" s="11"/>
      <c r="E159" s="295"/>
      <c r="F159" s="288">
        <v>44228</v>
      </c>
      <c r="G159" s="288">
        <f t="shared" si="6"/>
        <v>44256</v>
      </c>
    </row>
    <row r="160" spans="1:7" ht="15">
      <c r="A160" s="294">
        <v>44256</v>
      </c>
      <c r="B160" s="10">
        <f t="shared" si="5"/>
        <v>44301</v>
      </c>
      <c r="C160" s="290">
        <f t="shared" si="7"/>
        <v>44301</v>
      </c>
      <c r="D160" s="11"/>
      <c r="E160" s="295"/>
      <c r="F160" s="9">
        <v>44256</v>
      </c>
      <c r="G160" s="9">
        <f t="shared" si="6"/>
        <v>44287</v>
      </c>
    </row>
    <row r="161" spans="1:7" ht="15">
      <c r="A161" s="294">
        <v>44287</v>
      </c>
      <c r="B161" s="10">
        <f>EOMONTH(A161,0)+15+2</f>
        <v>44333</v>
      </c>
      <c r="C161" s="290">
        <f t="shared" si="7"/>
        <v>44333</v>
      </c>
      <c r="D161" s="11"/>
      <c r="E161" s="295"/>
      <c r="F161" s="288">
        <v>44287</v>
      </c>
      <c r="G161" s="288">
        <f t="shared" si="6"/>
        <v>44317</v>
      </c>
    </row>
    <row r="162" spans="1:7" ht="15">
      <c r="A162" s="294">
        <v>44317</v>
      </c>
      <c r="B162" s="10">
        <f t="shared" si="5"/>
        <v>44362</v>
      </c>
      <c r="C162" s="290">
        <f t="shared" si="7"/>
        <v>44362</v>
      </c>
      <c r="D162" s="11"/>
      <c r="E162" s="295"/>
      <c r="F162" s="9">
        <v>44317</v>
      </c>
      <c r="G162" s="9">
        <f t="shared" si="6"/>
        <v>44348</v>
      </c>
    </row>
    <row r="163" spans="1:7" ht="15">
      <c r="A163" s="294">
        <v>44348</v>
      </c>
      <c r="B163" s="10">
        <f t="shared" si="5"/>
        <v>44392</v>
      </c>
      <c r="C163" s="290">
        <f t="shared" si="7"/>
        <v>44392</v>
      </c>
      <c r="D163" s="11"/>
      <c r="E163" s="295"/>
      <c r="F163" s="288">
        <v>44348</v>
      </c>
      <c r="G163" s="288">
        <f t="shared" si="6"/>
        <v>44378</v>
      </c>
    </row>
    <row r="164" spans="1:7" ht="15">
      <c r="A164" s="294">
        <v>44378</v>
      </c>
      <c r="B164" s="10">
        <f>EOMONTH(A164,0)+15+1</f>
        <v>44424</v>
      </c>
      <c r="C164" s="290">
        <f t="shared" si="7"/>
        <v>44424</v>
      </c>
      <c r="D164" s="11"/>
      <c r="E164" s="295"/>
      <c r="F164" s="9">
        <v>44378</v>
      </c>
      <c r="G164" s="9">
        <f t="shared" si="6"/>
        <v>44409</v>
      </c>
    </row>
    <row r="165" spans="1:7" ht="15">
      <c r="A165" s="294">
        <v>44409</v>
      </c>
      <c r="B165" s="10">
        <f t="shared" si="5"/>
        <v>44454</v>
      </c>
      <c r="C165" s="290">
        <f t="shared" si="7"/>
        <v>44454</v>
      </c>
      <c r="D165" s="11"/>
      <c r="E165" s="295"/>
      <c r="F165" s="288">
        <v>44409</v>
      </c>
      <c r="G165" s="288">
        <f t="shared" si="6"/>
        <v>44440</v>
      </c>
    </row>
    <row r="166" spans="1:7" ht="15">
      <c r="A166" s="294">
        <v>44440</v>
      </c>
      <c r="B166" s="10">
        <f t="shared" si="5"/>
        <v>44484</v>
      </c>
      <c r="C166" s="290">
        <f t="shared" si="7"/>
        <v>44484</v>
      </c>
      <c r="D166" s="11"/>
      <c r="E166" s="295"/>
      <c r="F166" s="9">
        <v>44440</v>
      </c>
      <c r="G166" s="9">
        <f t="shared" si="6"/>
        <v>44470</v>
      </c>
    </row>
    <row r="167" spans="1:7" ht="15">
      <c r="A167" s="294">
        <v>44470</v>
      </c>
      <c r="B167" s="10">
        <f t="shared" si="5"/>
        <v>44515</v>
      </c>
      <c r="C167" s="290">
        <f t="shared" si="7"/>
        <v>44515</v>
      </c>
      <c r="D167" s="11"/>
      <c r="E167" s="295"/>
      <c r="F167" s="288">
        <v>44470</v>
      </c>
      <c r="G167" s="288">
        <f t="shared" si="6"/>
        <v>44501</v>
      </c>
    </row>
    <row r="168" spans="1:7" ht="15">
      <c r="A168" s="294">
        <v>44501</v>
      </c>
      <c r="B168" s="10">
        <f t="shared" si="5"/>
        <v>44545</v>
      </c>
      <c r="C168" s="290">
        <f t="shared" si="7"/>
        <v>44545</v>
      </c>
      <c r="D168" s="11"/>
      <c r="E168" s="295"/>
      <c r="F168" s="9">
        <v>44501</v>
      </c>
      <c r="G168" s="9">
        <f t="shared" si="6"/>
        <v>44531</v>
      </c>
    </row>
    <row r="169" spans="1:7" ht="15">
      <c r="A169" s="294">
        <v>44531</v>
      </c>
      <c r="B169" s="10">
        <f>EOMONTH(A169,0)+15+3</f>
        <v>44579</v>
      </c>
      <c r="C169" s="290">
        <f t="shared" si="7"/>
        <v>44579</v>
      </c>
      <c r="D169" s="11" t="s">
        <v>28</v>
      </c>
      <c r="E169" s="295"/>
      <c r="F169" s="288">
        <v>44531</v>
      </c>
      <c r="G169" s="288">
        <f t="shared" si="6"/>
        <v>44562</v>
      </c>
    </row>
    <row r="170" spans="1:7" ht="15">
      <c r="A170" s="294">
        <v>44562</v>
      </c>
      <c r="B170" s="10">
        <f t="shared" si="5"/>
        <v>44607</v>
      </c>
      <c r="C170" s="290">
        <f t="shared" si="7"/>
        <v>44607</v>
      </c>
      <c r="D170" s="11"/>
      <c r="E170" s="295"/>
      <c r="F170" s="9">
        <v>44562</v>
      </c>
      <c r="G170" s="9">
        <f t="shared" si="6"/>
        <v>44593</v>
      </c>
    </row>
    <row r="171" spans="1:7" ht="15">
      <c r="A171" s="294">
        <v>44593</v>
      </c>
      <c r="B171" s="10">
        <f t="shared" si="5"/>
        <v>44635</v>
      </c>
      <c r="C171" s="290">
        <f t="shared" si="7"/>
        <v>44635</v>
      </c>
      <c r="D171" s="11"/>
      <c r="E171" s="295"/>
      <c r="F171" s="288">
        <v>44593</v>
      </c>
      <c r="G171" s="288">
        <f t="shared" si="6"/>
        <v>44621</v>
      </c>
    </row>
    <row r="172" spans="1:7" ht="15">
      <c r="A172" s="294">
        <v>44621</v>
      </c>
      <c r="B172" s="10">
        <f t="shared" si="5"/>
        <v>44666</v>
      </c>
      <c r="C172" s="290">
        <f t="shared" si="7"/>
        <v>44666</v>
      </c>
      <c r="D172" s="11"/>
      <c r="E172" s="295"/>
      <c r="F172" s="9">
        <v>44621</v>
      </c>
      <c r="G172" s="9">
        <f t="shared" si="6"/>
        <v>44652</v>
      </c>
    </row>
    <row r="173" spans="1:7" ht="15">
      <c r="A173" s="294">
        <v>44652</v>
      </c>
      <c r="B173" s="10">
        <f>EOMONTH(A173,0)+15+1</f>
        <v>44697</v>
      </c>
      <c r="C173" s="290">
        <f t="shared" si="7"/>
        <v>44697</v>
      </c>
      <c r="D173" s="11"/>
      <c r="E173" s="295"/>
      <c r="F173" s="288">
        <v>44652</v>
      </c>
      <c r="G173" s="288">
        <f t="shared" si="6"/>
        <v>44682</v>
      </c>
    </row>
    <row r="174" spans="1:7" ht="15">
      <c r="A174" s="294">
        <v>44682</v>
      </c>
      <c r="B174" s="10">
        <f t="shared" si="5"/>
        <v>44727</v>
      </c>
      <c r="C174" s="290">
        <f t="shared" si="7"/>
        <v>44727</v>
      </c>
      <c r="D174" s="11"/>
      <c r="E174" s="295"/>
      <c r="F174" s="9">
        <v>44682</v>
      </c>
      <c r="G174" s="9">
        <f t="shared" si="6"/>
        <v>44713</v>
      </c>
    </row>
    <row r="175" spans="1:7" ht="15">
      <c r="A175" s="294">
        <v>44713</v>
      </c>
      <c r="B175" s="10">
        <f t="shared" si="5"/>
        <v>44757</v>
      </c>
      <c r="C175" s="290">
        <f t="shared" si="7"/>
        <v>44757</v>
      </c>
      <c r="D175" s="11"/>
      <c r="E175" s="295"/>
      <c r="F175" s="288">
        <v>44713</v>
      </c>
      <c r="G175" s="288">
        <f t="shared" si="6"/>
        <v>44743</v>
      </c>
    </row>
    <row r="176" spans="1:7" ht="15">
      <c r="A176" s="294">
        <v>44743</v>
      </c>
      <c r="B176" s="10">
        <f t="shared" si="5"/>
        <v>44788</v>
      </c>
      <c r="C176" s="290">
        <f t="shared" si="7"/>
        <v>44788</v>
      </c>
      <c r="D176" s="11"/>
      <c r="E176" s="295"/>
      <c r="F176" s="9">
        <v>44743</v>
      </c>
      <c r="G176" s="9">
        <f t="shared" si="6"/>
        <v>44774</v>
      </c>
    </row>
    <row r="177" spans="1:7" ht="15">
      <c r="A177" s="294">
        <v>44774</v>
      </c>
      <c r="B177" s="10">
        <f t="shared" si="5"/>
        <v>44819</v>
      </c>
      <c r="C177" s="290">
        <f t="shared" si="7"/>
        <v>44819</v>
      </c>
      <c r="D177" s="11"/>
      <c r="E177" s="295"/>
      <c r="F177" s="288">
        <v>44774</v>
      </c>
      <c r="G177" s="288">
        <f t="shared" si="6"/>
        <v>44805</v>
      </c>
    </row>
    <row r="178" spans="1:7" ht="15">
      <c r="A178" s="294">
        <v>44805</v>
      </c>
      <c r="B178" s="10">
        <f>EOMONTH(A178,0)+15+2</f>
        <v>44851</v>
      </c>
      <c r="C178" s="290">
        <f t="shared" si="7"/>
        <v>44851</v>
      </c>
      <c r="D178" s="11"/>
      <c r="E178" s="295"/>
      <c r="F178" s="9">
        <v>44805</v>
      </c>
      <c r="G178" s="9">
        <f t="shared" si="6"/>
        <v>44835</v>
      </c>
    </row>
    <row r="179" spans="1:7" ht="15">
      <c r="A179" s="294">
        <v>44835</v>
      </c>
      <c r="B179" s="10">
        <f t="shared" si="5"/>
        <v>44880</v>
      </c>
      <c r="C179" s="290">
        <f t="shared" si="7"/>
        <v>44880</v>
      </c>
      <c r="D179" s="11"/>
      <c r="E179" s="295"/>
      <c r="F179" s="288">
        <v>44835</v>
      </c>
      <c r="G179" s="288">
        <f t="shared" si="6"/>
        <v>44866</v>
      </c>
    </row>
    <row r="180" spans="1:7" ht="15">
      <c r="A180" s="294">
        <v>44866</v>
      </c>
      <c r="B180" s="10">
        <f t="shared" si="5"/>
        <v>44910</v>
      </c>
      <c r="C180" s="290">
        <f t="shared" si="7"/>
        <v>44910</v>
      </c>
      <c r="D180" s="11"/>
      <c r="E180" s="295"/>
      <c r="F180" s="9">
        <v>44866</v>
      </c>
      <c r="G180" s="9">
        <f t="shared" si="6"/>
        <v>44896</v>
      </c>
    </row>
    <row r="181" spans="1:7" ht="15">
      <c r="A181" s="294">
        <v>44896</v>
      </c>
      <c r="B181" s="10">
        <f>EOMONTH(A181,0)+15+2</f>
        <v>44943</v>
      </c>
      <c r="C181" s="290">
        <f t="shared" si="7"/>
        <v>44943</v>
      </c>
      <c r="D181" s="11" t="s">
        <v>28</v>
      </c>
      <c r="E181" s="295"/>
      <c r="F181" s="288">
        <v>44896</v>
      </c>
      <c r="G181" s="288">
        <f t="shared" si="6"/>
        <v>44927</v>
      </c>
    </row>
    <row r="182" spans="1:7" ht="15">
      <c r="A182" s="294">
        <v>44927</v>
      </c>
      <c r="B182" s="10">
        <f t="shared" si="5"/>
        <v>44972</v>
      </c>
      <c r="C182" s="290">
        <f t="shared" si="7"/>
        <v>44972</v>
      </c>
      <c r="D182" s="11"/>
      <c r="E182" s="295"/>
      <c r="F182" s="9">
        <v>44927</v>
      </c>
      <c r="G182" s="9">
        <f t="shared" si="6"/>
        <v>44958</v>
      </c>
    </row>
    <row r="183" spans="1:7" ht="15">
      <c r="A183" s="294">
        <v>44958</v>
      </c>
      <c r="B183" s="10">
        <f t="shared" si="5"/>
        <v>45000</v>
      </c>
      <c r="C183" s="290">
        <f t="shared" si="7"/>
        <v>45000</v>
      </c>
      <c r="D183" s="11"/>
      <c r="E183" s="295"/>
      <c r="F183" s="288">
        <v>44958</v>
      </c>
      <c r="G183" s="288">
        <f t="shared" si="6"/>
        <v>44986</v>
      </c>
    </row>
    <row r="184" spans="1:7" ht="15">
      <c r="A184" s="294">
        <v>44986</v>
      </c>
      <c r="B184" s="10">
        <f>EOMONTH(A184,0)+15+2</f>
        <v>45033</v>
      </c>
      <c r="C184" s="290">
        <f t="shared" si="7"/>
        <v>45033</v>
      </c>
      <c r="D184" s="11"/>
      <c r="E184" s="295"/>
      <c r="F184" s="9">
        <v>44986</v>
      </c>
      <c r="G184" s="9">
        <f t="shared" si="6"/>
        <v>45017</v>
      </c>
    </row>
    <row r="185" spans="1:7" ht="15">
      <c r="A185" s="294">
        <v>45017</v>
      </c>
      <c r="B185" s="10">
        <f t="shared" si="5"/>
        <v>45061</v>
      </c>
      <c r="C185" s="290">
        <f t="shared" si="7"/>
        <v>45061</v>
      </c>
      <c r="D185" s="11"/>
      <c r="E185" s="295"/>
      <c r="F185" s="288">
        <v>45017</v>
      </c>
      <c r="G185" s="288">
        <f t="shared" si="6"/>
        <v>45047</v>
      </c>
    </row>
    <row r="186" spans="1:7" ht="15">
      <c r="A186" s="294">
        <v>45047</v>
      </c>
      <c r="B186" s="10">
        <f t="shared" si="5"/>
        <v>45092</v>
      </c>
      <c r="C186" s="290">
        <f t="shared" si="7"/>
        <v>45092</v>
      </c>
      <c r="D186" s="11"/>
      <c r="E186" s="295"/>
      <c r="F186" s="9">
        <v>45047</v>
      </c>
      <c r="G186" s="9">
        <f t="shared" si="6"/>
        <v>45078</v>
      </c>
    </row>
    <row r="187" spans="1:7" ht="15">
      <c r="A187" s="294">
        <v>45078</v>
      </c>
      <c r="B187" s="10">
        <f>EOMONTH(A187,0)+15+2</f>
        <v>45124</v>
      </c>
      <c r="C187" s="290">
        <f t="shared" si="7"/>
        <v>45124</v>
      </c>
      <c r="D187" s="11"/>
      <c r="E187" s="295"/>
      <c r="F187" s="288">
        <v>45078</v>
      </c>
      <c r="G187" s="288">
        <f t="shared" si="6"/>
        <v>45108</v>
      </c>
    </row>
    <row r="188" spans="1:7" ht="15">
      <c r="A188" s="294">
        <v>45108</v>
      </c>
      <c r="B188" s="10">
        <f t="shared" si="5"/>
        <v>45153</v>
      </c>
      <c r="C188" s="290">
        <f t="shared" si="7"/>
        <v>45153</v>
      </c>
      <c r="D188" s="11"/>
      <c r="E188" s="295"/>
      <c r="F188" s="9">
        <v>45108</v>
      </c>
      <c r="G188" s="9">
        <f t="shared" si="6"/>
        <v>45139</v>
      </c>
    </row>
    <row r="189" spans="1:7" ht="15">
      <c r="A189" s="294">
        <v>45139</v>
      </c>
      <c r="B189" s="10">
        <f t="shared" si="5"/>
        <v>45184</v>
      </c>
      <c r="C189" s="290">
        <f t="shared" si="7"/>
        <v>45184</v>
      </c>
      <c r="D189" s="11"/>
      <c r="E189" s="295"/>
      <c r="F189" s="288">
        <v>45139</v>
      </c>
      <c r="G189" s="288">
        <f t="shared" si="6"/>
        <v>45170</v>
      </c>
    </row>
    <row r="190" spans="1:7" ht="15">
      <c r="A190" s="294">
        <v>45170</v>
      </c>
      <c r="B190" s="10">
        <f>EOMONTH(A190,0)+15+1</f>
        <v>45215</v>
      </c>
      <c r="C190" s="290">
        <f t="shared" si="7"/>
        <v>45215</v>
      </c>
      <c r="D190" s="11"/>
      <c r="E190" s="295"/>
      <c r="F190" s="9">
        <v>45170</v>
      </c>
      <c r="G190" s="9">
        <f t="shared" si="6"/>
        <v>45200</v>
      </c>
    </row>
    <row r="191" spans="1:7" ht="15">
      <c r="A191" s="294">
        <v>45200</v>
      </c>
      <c r="B191" s="10">
        <f t="shared" si="5"/>
        <v>45245</v>
      </c>
      <c r="C191" s="290">
        <f t="shared" si="7"/>
        <v>45245</v>
      </c>
      <c r="D191" s="11"/>
      <c r="E191" s="295"/>
      <c r="F191" s="288">
        <v>45200</v>
      </c>
      <c r="G191" s="288">
        <f t="shared" si="6"/>
        <v>45231</v>
      </c>
    </row>
    <row r="192" spans="1:7" ht="15">
      <c r="A192" s="294">
        <v>45231</v>
      </c>
      <c r="B192" s="10">
        <f t="shared" si="5"/>
        <v>45275</v>
      </c>
      <c r="C192" s="290">
        <f t="shared" si="7"/>
        <v>45275</v>
      </c>
      <c r="D192" s="11"/>
      <c r="E192" s="295"/>
      <c r="F192" s="9">
        <v>45231</v>
      </c>
      <c r="G192" s="9">
        <f t="shared" si="6"/>
        <v>45261</v>
      </c>
    </row>
    <row r="193" spans="1:7" ht="15">
      <c r="A193" s="294">
        <v>45261</v>
      </c>
      <c r="B193" s="10">
        <f>EOMONTH(A193,0)+15+1</f>
        <v>45307</v>
      </c>
      <c r="C193" s="290">
        <f t="shared" si="7"/>
        <v>45307</v>
      </c>
      <c r="D193" s="11" t="s">
        <v>28</v>
      </c>
      <c r="E193" s="295"/>
      <c r="F193" s="288">
        <v>45261</v>
      </c>
      <c r="G193" s="288">
        <f t="shared" si="6"/>
        <v>45292</v>
      </c>
    </row>
    <row r="194" spans="1:7" ht="15">
      <c r="A194" s="294">
        <v>45292</v>
      </c>
      <c r="B194" s="10">
        <f t="shared" si="5"/>
        <v>45337</v>
      </c>
      <c r="C194" s="290">
        <f t="shared" si="7"/>
        <v>45337</v>
      </c>
      <c r="D194" s="11"/>
      <c r="E194" s="295"/>
      <c r="F194" s="9">
        <v>45292</v>
      </c>
      <c r="G194" s="9">
        <f t="shared" si="6"/>
        <v>45323</v>
      </c>
    </row>
    <row r="195" spans="1:7" ht="15">
      <c r="A195" s="294">
        <v>45323</v>
      </c>
      <c r="B195" s="10">
        <f t="shared" si="5"/>
        <v>45366</v>
      </c>
      <c r="C195" s="290">
        <f t="shared" si="7"/>
        <v>45366</v>
      </c>
      <c r="D195" s="11"/>
      <c r="E195" s="295"/>
      <c r="F195" s="288">
        <v>45323</v>
      </c>
      <c r="G195" s="288">
        <f t="shared" si="6"/>
        <v>45352</v>
      </c>
    </row>
    <row r="196" spans="1:7" ht="15">
      <c r="A196" s="294">
        <v>45352</v>
      </c>
      <c r="B196" s="10">
        <f t="shared" si="5"/>
        <v>45397</v>
      </c>
      <c r="C196" s="290">
        <f t="shared" si="7"/>
        <v>45397</v>
      </c>
      <c r="D196" s="11"/>
      <c r="E196" s="295"/>
      <c r="F196" s="9">
        <v>45352</v>
      </c>
      <c r="G196" s="9">
        <f t="shared" si="6"/>
        <v>45383</v>
      </c>
    </row>
    <row r="197" spans="1:7" ht="15">
      <c r="A197" s="294">
        <v>45383</v>
      </c>
      <c r="B197" s="10">
        <f t="shared" si="5"/>
        <v>45427</v>
      </c>
      <c r="C197" s="290">
        <f t="shared" si="7"/>
        <v>45427</v>
      </c>
      <c r="D197" s="11"/>
      <c r="E197" s="295"/>
      <c r="F197" s="288">
        <v>45383</v>
      </c>
      <c r="G197" s="288">
        <f t="shared" si="6"/>
        <v>45413</v>
      </c>
    </row>
    <row r="198" spans="1:7" ht="15">
      <c r="A198" s="294">
        <v>45413</v>
      </c>
      <c r="B198" s="10">
        <f>EOMONTH(A198,0)+15+2</f>
        <v>45460</v>
      </c>
      <c r="C198" s="290">
        <f t="shared" si="7"/>
        <v>45460</v>
      </c>
      <c r="D198" s="11"/>
      <c r="E198" s="295"/>
      <c r="F198" s="9">
        <v>45413</v>
      </c>
      <c r="G198" s="9">
        <f aca="true" t="shared" si="8" ref="G198:G217">EOMONTH(F198,0)+1</f>
        <v>45444</v>
      </c>
    </row>
    <row r="199" spans="1:7" ht="15">
      <c r="A199" s="294">
        <v>45444</v>
      </c>
      <c r="B199" s="10">
        <f aca="true" t="shared" si="9" ref="B199:B217">EOMONTH(A199,0)+15</f>
        <v>45488</v>
      </c>
      <c r="C199" s="290">
        <f t="shared" si="7"/>
        <v>45488</v>
      </c>
      <c r="D199" s="11"/>
      <c r="E199" s="295"/>
      <c r="F199" s="288">
        <v>45444</v>
      </c>
      <c r="G199" s="288">
        <f t="shared" si="8"/>
        <v>45474</v>
      </c>
    </row>
    <row r="200" spans="1:7" ht="15">
      <c r="A200" s="294">
        <v>45474</v>
      </c>
      <c r="B200" s="10">
        <f t="shared" si="9"/>
        <v>45519</v>
      </c>
      <c r="C200" s="290">
        <f t="shared" si="7"/>
        <v>45519</v>
      </c>
      <c r="D200" s="11"/>
      <c r="E200" s="295"/>
      <c r="F200" s="9">
        <v>45474</v>
      </c>
      <c r="G200" s="9">
        <f t="shared" si="8"/>
        <v>45505</v>
      </c>
    </row>
    <row r="201" spans="1:7" ht="15">
      <c r="A201" s="294">
        <v>45505</v>
      </c>
      <c r="B201" s="10">
        <f>EOMONTH(A201,0)+15+1</f>
        <v>45551</v>
      </c>
      <c r="C201" s="290">
        <f t="shared" si="7"/>
        <v>45551</v>
      </c>
      <c r="D201" s="11"/>
      <c r="E201" s="295"/>
      <c r="F201" s="288">
        <v>45505</v>
      </c>
      <c r="G201" s="288">
        <f t="shared" si="8"/>
        <v>45536</v>
      </c>
    </row>
    <row r="202" spans="1:7" ht="15">
      <c r="A202" s="294">
        <v>45536</v>
      </c>
      <c r="B202" s="10">
        <f t="shared" si="9"/>
        <v>45580</v>
      </c>
      <c r="C202" s="290">
        <f t="shared" si="7"/>
        <v>45580</v>
      </c>
      <c r="D202" s="11"/>
      <c r="E202" s="295"/>
      <c r="F202" s="9">
        <v>45536</v>
      </c>
      <c r="G202" s="9">
        <f t="shared" si="8"/>
        <v>45566</v>
      </c>
    </row>
    <row r="203" spans="1:7" ht="15">
      <c r="A203" s="294">
        <v>45566</v>
      </c>
      <c r="B203" s="10">
        <f t="shared" si="9"/>
        <v>45611</v>
      </c>
      <c r="C203" s="290">
        <f t="shared" si="7"/>
        <v>45611</v>
      </c>
      <c r="D203" s="11"/>
      <c r="E203" s="295"/>
      <c r="F203" s="288">
        <v>45566</v>
      </c>
      <c r="G203" s="288">
        <f t="shared" si="8"/>
        <v>45597</v>
      </c>
    </row>
    <row r="204" spans="1:7" ht="15">
      <c r="A204" s="294">
        <v>45597</v>
      </c>
      <c r="B204" s="10">
        <f>EOMONTH(A204,0)+15+1</f>
        <v>45642</v>
      </c>
      <c r="C204" s="290">
        <f t="shared" si="7"/>
        <v>45642</v>
      </c>
      <c r="D204" s="11"/>
      <c r="E204" s="295"/>
      <c r="F204" s="9">
        <v>45597</v>
      </c>
      <c r="G204" s="9">
        <f t="shared" si="8"/>
        <v>45627</v>
      </c>
    </row>
    <row r="205" spans="1:7" ht="15">
      <c r="A205" s="294">
        <v>45627</v>
      </c>
      <c r="B205" s="10">
        <f t="shared" si="9"/>
        <v>45672</v>
      </c>
      <c r="C205" s="290">
        <f t="shared" si="7"/>
        <v>45672</v>
      </c>
      <c r="D205" s="11"/>
      <c r="E205" s="295"/>
      <c r="F205" s="288">
        <v>45627</v>
      </c>
      <c r="G205" s="288">
        <f t="shared" si="8"/>
        <v>45658</v>
      </c>
    </row>
    <row r="206" spans="1:7" ht="15">
      <c r="A206" s="294">
        <v>45658</v>
      </c>
      <c r="B206" s="10">
        <f>EOMONTH(A206,0)+15+3</f>
        <v>45706</v>
      </c>
      <c r="C206" s="290">
        <f t="shared" si="7"/>
        <v>45706</v>
      </c>
      <c r="D206" s="11" t="s">
        <v>91</v>
      </c>
      <c r="E206" s="295"/>
      <c r="F206" s="9">
        <v>45658</v>
      </c>
      <c r="G206" s="9">
        <f t="shared" si="8"/>
        <v>45689</v>
      </c>
    </row>
    <row r="207" spans="1:7" ht="15">
      <c r="A207" s="294">
        <v>45689</v>
      </c>
      <c r="B207" s="10">
        <f>EOMONTH(A207,0)+15+2</f>
        <v>45733</v>
      </c>
      <c r="C207" s="290">
        <f t="shared" si="7"/>
        <v>45733</v>
      </c>
      <c r="D207" s="11"/>
      <c r="E207" s="295"/>
      <c r="F207" s="288">
        <v>45689</v>
      </c>
      <c r="G207" s="288">
        <f t="shared" si="8"/>
        <v>45717</v>
      </c>
    </row>
    <row r="208" spans="1:7" ht="15">
      <c r="A208" s="294">
        <v>45717</v>
      </c>
      <c r="B208" s="10">
        <f t="shared" si="9"/>
        <v>45762</v>
      </c>
      <c r="C208" s="290">
        <f t="shared" si="7"/>
        <v>45762</v>
      </c>
      <c r="D208" s="11"/>
      <c r="E208" s="295"/>
      <c r="F208" s="9">
        <v>45717</v>
      </c>
      <c r="G208" s="9">
        <f t="shared" si="8"/>
        <v>45748</v>
      </c>
    </row>
    <row r="209" spans="1:7" ht="15">
      <c r="A209" s="294">
        <v>45748</v>
      </c>
      <c r="B209" s="10">
        <f t="shared" si="9"/>
        <v>45792</v>
      </c>
      <c r="C209" s="290">
        <f t="shared" si="7"/>
        <v>45792</v>
      </c>
      <c r="D209" s="11"/>
      <c r="E209" s="295"/>
      <c r="F209" s="288">
        <v>45748</v>
      </c>
      <c r="G209" s="288">
        <f t="shared" si="8"/>
        <v>45778</v>
      </c>
    </row>
    <row r="210" spans="1:7" ht="15">
      <c r="A210" s="294">
        <v>45778</v>
      </c>
      <c r="B210" s="10">
        <f>EOMONTH(A210,0)+15+1</f>
        <v>45824</v>
      </c>
      <c r="C210" s="290">
        <f t="shared" si="7"/>
        <v>45824</v>
      </c>
      <c r="D210" s="11"/>
      <c r="E210" s="295"/>
      <c r="F210" s="9">
        <v>45778</v>
      </c>
      <c r="G210" s="9">
        <f t="shared" si="8"/>
        <v>45809</v>
      </c>
    </row>
    <row r="211" spans="1:7" ht="15">
      <c r="A211" s="294">
        <v>45809</v>
      </c>
      <c r="B211" s="10">
        <f t="shared" si="9"/>
        <v>45853</v>
      </c>
      <c r="C211" s="290">
        <f t="shared" si="7"/>
        <v>45853</v>
      </c>
      <c r="D211" s="11"/>
      <c r="E211" s="295"/>
      <c r="F211" s="288">
        <v>45809</v>
      </c>
      <c r="G211" s="288">
        <f t="shared" si="8"/>
        <v>45839</v>
      </c>
    </row>
    <row r="212" spans="1:7" ht="15">
      <c r="A212" s="294">
        <v>45839</v>
      </c>
      <c r="B212" s="10">
        <f t="shared" si="9"/>
        <v>45884</v>
      </c>
      <c r="C212" s="290">
        <f t="shared" si="7"/>
        <v>45884</v>
      </c>
      <c r="D212" s="11"/>
      <c r="E212" s="295"/>
      <c r="F212" s="9">
        <v>45839</v>
      </c>
      <c r="G212" s="9">
        <f t="shared" si="8"/>
        <v>45870</v>
      </c>
    </row>
    <row r="213" spans="1:7" ht="15">
      <c r="A213" s="294">
        <v>45870</v>
      </c>
      <c r="B213" s="10">
        <f t="shared" si="9"/>
        <v>45915</v>
      </c>
      <c r="C213" s="290">
        <f t="shared" si="7"/>
        <v>45915</v>
      </c>
      <c r="D213" s="11"/>
      <c r="E213" s="295"/>
      <c r="F213" s="288">
        <v>45870</v>
      </c>
      <c r="G213" s="288">
        <f t="shared" si="8"/>
        <v>45901</v>
      </c>
    </row>
    <row r="214" spans="1:7" ht="15">
      <c r="A214" s="294">
        <v>45901</v>
      </c>
      <c r="B214" s="10">
        <f t="shared" si="9"/>
        <v>45945</v>
      </c>
      <c r="C214" s="290">
        <f t="shared" si="7"/>
        <v>45945</v>
      </c>
      <c r="D214" s="11"/>
      <c r="E214" s="295"/>
      <c r="F214" s="9">
        <v>45901</v>
      </c>
      <c r="G214" s="9">
        <f t="shared" si="8"/>
        <v>45931</v>
      </c>
    </row>
    <row r="215" spans="1:7" ht="15">
      <c r="A215" s="294">
        <v>45931</v>
      </c>
      <c r="B215" s="10">
        <f>EOMONTH(A215,0)+15+2</f>
        <v>45978</v>
      </c>
      <c r="C215" s="290">
        <f>B215</f>
        <v>45978</v>
      </c>
      <c r="D215" s="11"/>
      <c r="E215" s="295"/>
      <c r="F215" s="288">
        <v>45931</v>
      </c>
      <c r="G215" s="288">
        <f t="shared" si="8"/>
        <v>45962</v>
      </c>
    </row>
    <row r="216" spans="1:7" ht="15">
      <c r="A216" s="294">
        <v>45962</v>
      </c>
      <c r="B216" s="10">
        <f t="shared" si="9"/>
        <v>46006</v>
      </c>
      <c r="C216" s="290">
        <f>B216</f>
        <v>46006</v>
      </c>
      <c r="D216" s="11"/>
      <c r="E216" s="295"/>
      <c r="F216" s="9">
        <v>45962</v>
      </c>
      <c r="G216" s="9">
        <f t="shared" si="8"/>
        <v>45992</v>
      </c>
    </row>
    <row r="217" spans="1:7" ht="15.75" thickBot="1">
      <c r="A217" s="296">
        <v>45992</v>
      </c>
      <c r="B217" s="40">
        <f t="shared" si="9"/>
        <v>46037</v>
      </c>
      <c r="C217" s="298">
        <f>B217</f>
        <v>46037</v>
      </c>
      <c r="D217" s="41"/>
      <c r="E217" s="42"/>
      <c r="F217" s="39">
        <v>45992</v>
      </c>
      <c r="G217" s="39">
        <f t="shared" si="8"/>
        <v>46023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GC6J3-GTQ62-FP876-94FBR-D3DX8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Nelles</dc:creator>
  <cp:keywords/>
  <dc:description/>
  <cp:lastModifiedBy>Judymy To</cp:lastModifiedBy>
  <cp:lastPrinted>2017-02-24T02:45:09Z</cp:lastPrinted>
  <dcterms:created xsi:type="dcterms:W3CDTF">2009-04-14T17:54:14Z</dcterms:created>
  <dcterms:modified xsi:type="dcterms:W3CDTF">2021-11-11T00:13:43Z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